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75" yWindow="30" windowWidth="9960" windowHeight="8505" tabRatio="737"/>
  </bookViews>
  <sheets>
    <sheet name="Cómputo Total PARAGUAY" sheetId="14" r:id="rId1"/>
    <sheet name="Cómputo Margen Parag Pte" sheetId="6" r:id="rId2"/>
    <sheet name="Cómputo Margen Parag Meandros" sheetId="12" r:id="rId3"/>
    <sheet name="1.1 Desbosque y Destronque" sheetId="15" r:id="rId4"/>
    <sheet name="1.2-Terraplén" sheetId="3" r:id="rId5"/>
    <sheet name="2.2-Geoceldas" sheetId="1" r:id="rId6"/>
    <sheet name="2.3-Geotextil" sheetId="2" r:id="rId7"/>
    <sheet name="2.4-Geotubo(1.5m2)" sheetId="10" r:id="rId8"/>
    <sheet name="2.5-Geotubo(3m2)" sheetId="9" r:id="rId9"/>
    <sheet name="Hoja1" sheetId="11" r:id="rId10"/>
  </sheets>
  <definedNames>
    <definedName name="_xlnm.Print_Area" localSheetId="3">'1.1 Desbosque y Destronque'!$A$1:$G$19</definedName>
    <definedName name="_xlnm.Print_Area" localSheetId="4">'1.2-Terraplén'!$A$1:$G$47</definedName>
    <definedName name="_xlnm.Print_Area" localSheetId="5">'2.2-Geoceldas'!$A$1:$G$23</definedName>
    <definedName name="_xlnm.Print_Area" localSheetId="6">'2.3-Geotextil'!$A$1:$G$12</definedName>
    <definedName name="_xlnm.Print_Area" localSheetId="7">'2.4-Geotubo(1.5m2)'!$A$1:$G$9</definedName>
    <definedName name="_xlnm.Print_Area" localSheetId="8">'2.5-Geotubo(3m2)'!$A$1:$G$9</definedName>
    <definedName name="_xlnm.Print_Area" localSheetId="2">'Cómputo Margen Parag Meandros'!$A$1:$I$24</definedName>
    <definedName name="_xlnm.Print_Area" localSheetId="1">'Cómputo Margen Parag Pte'!$A$1:$I$24</definedName>
    <definedName name="_xlnm.Print_Area" localSheetId="0">'Cómputo Total PARAGUAY'!$A$1:$I$24</definedName>
    <definedName name="_xlnm.Print_Titles" localSheetId="4">'1.2-Terraplén'!$1:$5</definedName>
  </definedNames>
  <calcPr calcId="125725"/>
</workbook>
</file>

<file path=xl/calcChain.xml><?xml version="1.0" encoding="utf-8"?>
<calcChain xmlns="http://schemas.openxmlformats.org/spreadsheetml/2006/main">
  <c r="H15" i="14"/>
  <c r="I15" i="6"/>
  <c r="H15"/>
  <c r="E46" i="3"/>
  <c r="E10" l="1"/>
  <c r="F15" i="14"/>
  <c r="I15" s="1"/>
  <c r="E15" i="15"/>
  <c r="F15" s="1"/>
  <c r="F16" s="1"/>
  <c r="F11" i="12" s="1"/>
  <c r="F9" i="15"/>
  <c r="F8"/>
  <c r="F10"/>
  <c r="F11" i="6" s="1"/>
  <c r="H11" s="1"/>
  <c r="H24" i="14"/>
  <c r="I24"/>
  <c r="H23"/>
  <c r="I23"/>
  <c r="H22"/>
  <c r="I22"/>
  <c r="H24" i="12"/>
  <c r="I24" s="1"/>
  <c r="H23"/>
  <c r="I23" s="1"/>
  <c r="H22"/>
  <c r="I22" s="1"/>
  <c r="H18"/>
  <c r="I18" s="1"/>
  <c r="H15"/>
  <c r="I15" s="1"/>
  <c r="F8" i="10"/>
  <c r="F18" i="6" s="1"/>
  <c r="F8" i="9"/>
  <c r="F19" i="12" s="1"/>
  <c r="H17"/>
  <c r="I17" s="1"/>
  <c r="F18" i="1"/>
  <c r="F16" i="12" s="1"/>
  <c r="H16" s="1"/>
  <c r="I16" s="1"/>
  <c r="F12"/>
  <c r="H12" s="1"/>
  <c r="I12" s="1"/>
  <c r="C11" i="3"/>
  <c r="C10"/>
  <c r="H24" i="6"/>
  <c r="I24" s="1"/>
  <c r="H23"/>
  <c r="I23" s="1"/>
  <c r="H22"/>
  <c r="I22" s="1"/>
  <c r="H19"/>
  <c r="I19" s="1"/>
  <c r="E21" i="3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F11" s="1"/>
  <c r="E10" i="2"/>
  <c r="F10" s="1"/>
  <c r="E9"/>
  <c r="F9" s="1"/>
  <c r="E11" i="1"/>
  <c r="F11" s="1"/>
  <c r="E10"/>
  <c r="F10" s="1"/>
  <c r="F13" i="3" l="1"/>
  <c r="F17"/>
  <c r="F18"/>
  <c r="F19"/>
  <c r="F20"/>
  <c r="F21"/>
  <c r="F10"/>
  <c r="F19" i="14"/>
  <c r="H19" i="12"/>
  <c r="I19" s="1"/>
  <c r="F18" i="14"/>
  <c r="H18" s="1"/>
  <c r="I18" s="1"/>
  <c r="H18" i="6"/>
  <c r="I18" s="1"/>
  <c r="F11" i="2"/>
  <c r="F12" i="1"/>
  <c r="F12" i="3"/>
  <c r="F15"/>
  <c r="F14"/>
  <c r="F16"/>
  <c r="H11" i="12"/>
  <c r="I11" s="1"/>
  <c r="H19" i="14"/>
  <c r="I19" s="1"/>
  <c r="F11"/>
  <c r="I11" i="6"/>
  <c r="F22" i="3" l="1"/>
  <c r="F12" i="6" s="1"/>
  <c r="F12" i="14" s="1"/>
  <c r="F17" i="6"/>
  <c r="H11" i="2"/>
  <c r="F16" i="6"/>
  <c r="H12" i="1"/>
  <c r="H11" i="14"/>
  <c r="I11" s="1"/>
  <c r="H12" i="6" l="1"/>
  <c r="I12" s="1"/>
  <c r="H17"/>
  <c r="I17" s="1"/>
  <c r="F17" i="14"/>
  <c r="H17" s="1"/>
  <c r="I17" s="1"/>
  <c r="F16"/>
  <c r="H16" s="1"/>
  <c r="I16" s="1"/>
  <c r="H16" i="6"/>
  <c r="I16" s="1"/>
  <c r="H12" i="14"/>
  <c r="I12" s="1"/>
</calcChain>
</file>

<file path=xl/sharedStrings.xml><?xml version="1.0" encoding="utf-8"?>
<sst xmlns="http://schemas.openxmlformats.org/spreadsheetml/2006/main" count="182" uniqueCount="76">
  <si>
    <t>Progresiva</t>
  </si>
  <si>
    <t>Long.  [m]</t>
  </si>
  <si>
    <t>Dist. entre perfiles [m]</t>
  </si>
  <si>
    <t>Superficie [m²]</t>
  </si>
  <si>
    <t>Area [m²]</t>
  </si>
  <si>
    <t>Area media [m²]</t>
  </si>
  <si>
    <t>Distancia entre perfiles [m]</t>
  </si>
  <si>
    <t>2.2-</t>
  </si>
  <si>
    <t>2.3-</t>
  </si>
  <si>
    <t xml:space="preserve">Rubro  </t>
  </si>
  <si>
    <t>Ítem</t>
  </si>
  <si>
    <t>Designación</t>
  </si>
  <si>
    <t>Un</t>
  </si>
  <si>
    <t>Cant.</t>
  </si>
  <si>
    <t>Movimiento de Suelos</t>
  </si>
  <si>
    <t>1.1</t>
  </si>
  <si>
    <t>Desbosque y destronque</t>
  </si>
  <si>
    <t>ha</t>
  </si>
  <si>
    <t>m³</t>
  </si>
  <si>
    <t>Ejecución de terraplén incluida tareas de excavación</t>
  </si>
  <si>
    <t>Obras de Protección</t>
  </si>
  <si>
    <t>2.1</t>
  </si>
  <si>
    <t>2.2</t>
  </si>
  <si>
    <t>m²</t>
  </si>
  <si>
    <t>2.3</t>
  </si>
  <si>
    <t>Geotextil no tejido de 200 gramos</t>
  </si>
  <si>
    <t>Otros</t>
  </si>
  <si>
    <t>3.1</t>
  </si>
  <si>
    <t>Movilidad para la supervisión</t>
  </si>
  <si>
    <t>mes</t>
  </si>
  <si>
    <t>3.2</t>
  </si>
  <si>
    <t>Vivienda para la supervisión</t>
  </si>
  <si>
    <t>3.3</t>
  </si>
  <si>
    <t>Movilización de obra</t>
  </si>
  <si>
    <t>gl</t>
  </si>
  <si>
    <t>Cant. Imprevisto</t>
  </si>
  <si>
    <t>Cantidad Total</t>
  </si>
  <si>
    <t>Geoceldas, e = 20 cm rellenas con suelo cemento al 7%</t>
  </si>
  <si>
    <t>% Imprev.</t>
  </si>
  <si>
    <t>Cantidad</t>
  </si>
  <si>
    <t>Geotextil no tejido de 200 gr</t>
  </si>
  <si>
    <r>
      <t>Volumen [m</t>
    </r>
    <r>
      <rPr>
        <sz val="10"/>
        <color indexed="8"/>
        <rFont val="Arial"/>
        <family val="2"/>
      </rPr>
      <t>³</t>
    </r>
    <r>
      <rPr>
        <sz val="10"/>
        <color indexed="8"/>
        <rFont val="Arial"/>
        <family val="2"/>
      </rPr>
      <t>]</t>
    </r>
  </si>
  <si>
    <t>Ejecución de Terraplén incluidas tareas de excavación</t>
  </si>
  <si>
    <t>1.2-</t>
  </si>
  <si>
    <t>Geoceldas para espigones</t>
  </si>
  <si>
    <t>Long. [m]</t>
  </si>
  <si>
    <t>Ancho [m]</t>
  </si>
  <si>
    <t>Sup. Total [m²]</t>
  </si>
  <si>
    <t>Cant. espigones [un]</t>
  </si>
  <si>
    <t>2.5-</t>
  </si>
  <si>
    <r>
      <t>Volumen por unidad [m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]</t>
    </r>
  </si>
  <si>
    <r>
      <t>Vol. Total [m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]</t>
    </r>
  </si>
  <si>
    <t>Relleno para espigones</t>
  </si>
  <si>
    <t>2.4-</t>
  </si>
  <si>
    <t>SECTOR 2</t>
  </si>
  <si>
    <t>SECTOR 5</t>
  </si>
  <si>
    <t>1.1-</t>
  </si>
  <si>
    <t>Desbosque y Destronque</t>
  </si>
  <si>
    <r>
      <t>Área [m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]</t>
    </r>
  </si>
  <si>
    <r>
      <t>Área total [ha</t>
    </r>
    <r>
      <rPr>
        <sz val="10"/>
        <color indexed="8"/>
        <rFont val="Arial"/>
        <family val="2"/>
      </rPr>
      <t>]</t>
    </r>
  </si>
  <si>
    <t>Sector margen paraguaya tramo recto aguas arriba del Puente Internacional y estribo</t>
  </si>
  <si>
    <t>Sector margen paraguaya zona de meandros</t>
  </si>
  <si>
    <t>CÓMPUTO MARGEN PARAGUAYA - TRAMO RECTO AGUAS ARRIBA DEL PUENTE INTERNACIONAL Y ESTRIBO</t>
  </si>
  <si>
    <t>Proyecto de Defensa de las Márgenes del Río Pilcomayo                                        Ing. Eduardo
Zona Pozo Hondo (Paraguay)                                                                                  Barbagelata
Comisión Trinacional para el Desarrollo de la Cuenca Río Pilcomayo</t>
  </si>
  <si>
    <r>
      <t>Geotubo de 1.5m²</t>
    </r>
    <r>
      <rPr>
        <b/>
        <u/>
        <sz val="12"/>
        <color indexed="8"/>
        <rFont val="Arial"/>
        <family val="2"/>
      </rPr>
      <t xml:space="preserve"> con suelo cemento al 5%</t>
    </r>
  </si>
  <si>
    <r>
      <t>Geotubo de 3m²</t>
    </r>
    <r>
      <rPr>
        <b/>
        <u/>
        <sz val="12"/>
        <color indexed="8"/>
        <rFont val="Arial"/>
        <family val="2"/>
      </rPr>
      <t xml:space="preserve"> con suelo cemento al 5%</t>
    </r>
  </si>
  <si>
    <t>Geoceldas de 20 cm de espesor rellenas con suelo cemento al 7%</t>
  </si>
  <si>
    <t>Geobolsas rellenas con suelo cemento al 5%</t>
  </si>
  <si>
    <r>
      <t>Geotubos de 1,5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con suelo cemento al 5%</t>
    </r>
  </si>
  <si>
    <r>
      <t>Geotubos de 3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con suelo cemento al 5%</t>
    </r>
  </si>
  <si>
    <t>CÓMPUTO TOTAL MARGEN PARAGUAYA</t>
  </si>
  <si>
    <t>CÓMPUTO MARGEN PARAGUAYA - ZONA DE MEANDROS</t>
  </si>
  <si>
    <t>Progresiva Espigón</t>
  </si>
  <si>
    <t>Volumen Espigón [m³]</t>
  </si>
  <si>
    <t>Proyecto de Defensa de las Márgenes del Río Pilcomayo                                        Ing. Eduardo
Zona Pozo Hondo (Paraguay)                                                                                  Barbagelata            Comisión Trinacional para el Desarrollo de la Cuenca Río Pilcomayo</t>
  </si>
  <si>
    <t>Proyecto de Defensa de las Márgenes del Río Pilcomayo                                        Ing. Eduardo
Zona Pozo Hondo (Paraguay)                                                                                  Barbagelata             Comisión Trinacional para el Desarrollo de la Cuenca Río Pilcomayo</t>
  </si>
</sst>
</file>

<file path=xl/styles.xml><?xml version="1.0" encoding="utf-8"?>
<styleSheet xmlns="http://schemas.openxmlformats.org/spreadsheetml/2006/main">
  <numFmts count="6">
    <numFmt numFmtId="164" formatCode="&quot;0+&quot;0.00"/>
    <numFmt numFmtId="165" formatCode="#,##0.00\ &quot;m²&quot;"/>
    <numFmt numFmtId="166" formatCode="#,##0.00\ &quot;m³&quot;"/>
    <numFmt numFmtId="167" formatCode="#,##0.00\ &quot;ha&quot;"/>
    <numFmt numFmtId="168" formatCode="#,##0.000"/>
    <numFmt numFmtId="169" formatCode="0\+000.00"/>
  </numFmts>
  <fonts count="2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1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</cellStyleXfs>
  <cellXfs count="187">
    <xf numFmtId="0" fontId="0" fillId="0" borderId="0" xfId="0"/>
    <xf numFmtId="0" fontId="1" fillId="0" borderId="0" xfId="0" applyFont="1"/>
    <xf numFmtId="0" fontId="17" fillId="0" borderId="0" xfId="1" applyAlignment="1" applyProtection="1"/>
    <xf numFmtId="0" fontId="0" fillId="0" borderId="0" xfId="0" applyFont="1" applyAlignment="1">
      <alignment vertical="center"/>
    </xf>
    <xf numFmtId="4" fontId="3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0" fontId="7" fillId="2" borderId="1" xfId="3" applyNumberFormat="1" applyFont="1" applyFill="1" applyBorder="1" applyAlignment="1" applyProtection="1">
      <alignment horizontal="center" vertical="center"/>
    </xf>
    <xf numFmtId="0" fontId="6" fillId="2" borderId="2" xfId="3" applyNumberFormat="1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vertical="center" wrapText="1"/>
    </xf>
    <xf numFmtId="0" fontId="6" fillId="2" borderId="3" xfId="3" applyNumberFormat="1" applyFont="1" applyFill="1" applyBorder="1" applyAlignment="1" applyProtection="1">
      <alignment vertical="center"/>
    </xf>
    <xf numFmtId="0" fontId="2" fillId="2" borderId="4" xfId="3" applyNumberFormat="1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horizontal="center" vertical="center" wrapText="1"/>
    </xf>
    <xf numFmtId="0" fontId="6" fillId="2" borderId="6" xfId="3" applyNumberFormat="1" applyFont="1" applyFill="1" applyBorder="1" applyAlignment="1" applyProtection="1">
      <alignment horizontal="center" vertical="center"/>
    </xf>
    <xf numFmtId="0" fontId="6" fillId="2" borderId="7" xfId="3" applyNumberFormat="1" applyFont="1" applyFill="1" applyBorder="1" applyAlignment="1" applyProtection="1">
      <alignment horizontal="center" vertical="center"/>
    </xf>
    <xf numFmtId="0" fontId="7" fillId="2" borderId="7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>
      <alignment horizontal="left" vertical="center"/>
    </xf>
    <xf numFmtId="0" fontId="7" fillId="2" borderId="9" xfId="2" applyFont="1" applyFill="1" applyBorder="1" applyAlignment="1">
      <alignment horizontal="center" vertical="center"/>
    </xf>
    <xf numFmtId="0" fontId="3" fillId="2" borderId="10" xfId="3" applyNumberFormat="1" applyFont="1" applyFill="1" applyBorder="1" applyAlignment="1" applyProtection="1">
      <alignment horizontal="center" vertical="center"/>
    </xf>
    <xf numFmtId="0" fontId="3" fillId="2" borderId="11" xfId="3" applyNumberFormat="1" applyFont="1" applyFill="1" applyBorder="1" applyAlignment="1" applyProtection="1">
      <alignment horizontal="center" vertical="center"/>
    </xf>
    <xf numFmtId="0" fontId="3" fillId="2" borderId="12" xfId="3" applyNumberFormat="1" applyFont="1" applyFill="1" applyBorder="1" applyAlignment="1" applyProtection="1">
      <alignment horizontal="center" vertical="center"/>
    </xf>
    <xf numFmtId="0" fontId="3" fillId="2" borderId="13" xfId="3" applyNumberFormat="1" applyFont="1" applyFill="1" applyBorder="1" applyAlignment="1" applyProtection="1">
      <alignment vertical="center"/>
    </xf>
    <xf numFmtId="0" fontId="3" fillId="2" borderId="14" xfId="3" applyNumberFormat="1" applyFont="1" applyFill="1" applyBorder="1" applyAlignment="1" applyProtection="1">
      <alignment horizontal="center" vertical="center"/>
    </xf>
    <xf numFmtId="0" fontId="3" fillId="2" borderId="15" xfId="3" applyNumberFormat="1" applyFont="1" applyFill="1" applyBorder="1" applyAlignment="1" applyProtection="1">
      <alignment horizontal="center" vertical="center"/>
    </xf>
    <xf numFmtId="0" fontId="3" fillId="2" borderId="16" xfId="3" applyNumberFormat="1" applyFont="1" applyFill="1" applyBorder="1" applyAlignment="1" applyProtection="1">
      <alignment horizontal="center" vertical="center"/>
    </xf>
    <xf numFmtId="0" fontId="6" fillId="2" borderId="5" xfId="3" applyFont="1" applyFill="1" applyBorder="1" applyAlignment="1" applyProtection="1">
      <alignment vertical="center" wrapText="1"/>
    </xf>
    <xf numFmtId="0" fontId="6" fillId="2" borderId="17" xfId="3" applyNumberFormat="1" applyFont="1" applyFill="1" applyBorder="1" applyAlignment="1" applyProtection="1">
      <alignment vertical="center" wrapText="1"/>
    </xf>
    <xf numFmtId="0" fontId="6" fillId="2" borderId="18" xfId="3" applyNumberFormat="1" applyFont="1" applyFill="1" applyBorder="1" applyAlignment="1" applyProtection="1">
      <alignment vertical="center"/>
    </xf>
    <xf numFmtId="0" fontId="6" fillId="2" borderId="18" xfId="3" applyNumberFormat="1" applyFont="1" applyFill="1" applyBorder="1" applyAlignment="1" applyProtection="1">
      <alignment vertical="center" wrapText="1"/>
    </xf>
    <xf numFmtId="0" fontId="7" fillId="2" borderId="19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10" fontId="6" fillId="2" borderId="3" xfId="3" applyNumberFormat="1" applyFont="1" applyFill="1" applyBorder="1" applyAlignment="1" applyProtection="1">
      <alignment vertical="center"/>
    </xf>
    <xf numFmtId="0" fontId="6" fillId="2" borderId="21" xfId="3" applyNumberFormat="1" applyFont="1" applyFill="1" applyBorder="1" applyAlignment="1" applyProtection="1">
      <alignment vertical="center" wrapText="1"/>
    </xf>
    <xf numFmtId="10" fontId="6" fillId="2" borderId="5" xfId="3" applyNumberFormat="1" applyFont="1" applyFill="1" applyBorder="1" applyAlignment="1" applyProtection="1">
      <alignment vertical="center" wrapText="1"/>
    </xf>
    <xf numFmtId="10" fontId="6" fillId="2" borderId="22" xfId="3" applyNumberFormat="1" applyFont="1" applyFill="1" applyBorder="1" applyAlignment="1" applyProtection="1">
      <alignment vertical="center" wrapText="1"/>
    </xf>
    <xf numFmtId="0" fontId="6" fillId="2" borderId="9" xfId="3" applyNumberFormat="1" applyFont="1" applyFill="1" applyBorder="1" applyAlignment="1" applyProtection="1">
      <alignment horizontal="center" vertical="center"/>
    </xf>
    <xf numFmtId="0" fontId="5" fillId="0" borderId="0" xfId="3" applyFill="1" applyAlignment="1">
      <alignment vertical="center"/>
    </xf>
    <xf numFmtId="0" fontId="16" fillId="0" borderId="0" xfId="3" applyFont="1" applyFill="1" applyAlignment="1">
      <alignment vertical="center" wrapText="1"/>
    </xf>
    <xf numFmtId="4" fontId="5" fillId="0" borderId="0" xfId="3" applyNumberFormat="1" applyFill="1" applyAlignment="1">
      <alignment horizontal="center" vertical="center"/>
    </xf>
    <xf numFmtId="4" fontId="5" fillId="0" borderId="0" xfId="3" applyNumberFormat="1" applyFill="1" applyBorder="1" applyAlignment="1">
      <alignment vertical="center"/>
    </xf>
    <xf numFmtId="0" fontId="8" fillId="0" borderId="0" xfId="3" applyFont="1" applyFill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64" fontId="7" fillId="2" borderId="25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2" fontId="7" fillId="2" borderId="27" xfId="0" applyNumberFormat="1" applyFont="1" applyFill="1" applyBorder="1" applyAlignment="1">
      <alignment horizontal="center"/>
    </xf>
    <xf numFmtId="164" fontId="7" fillId="2" borderId="28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7" fillId="2" borderId="19" xfId="0" applyNumberFormat="1" applyFont="1" applyFill="1" applyBorder="1" applyAlignment="1">
      <alignment horizontal="center"/>
    </xf>
    <xf numFmtId="164" fontId="7" fillId="2" borderId="29" xfId="0" applyNumberFormat="1" applyFont="1" applyFill="1" applyBorder="1" applyAlignment="1">
      <alignment horizontal="center"/>
    </xf>
    <xf numFmtId="2" fontId="7" fillId="2" borderId="30" xfId="0" applyNumberFormat="1" applyFont="1" applyFill="1" applyBorder="1" applyAlignment="1">
      <alignment horizontal="center"/>
    </xf>
    <xf numFmtId="2" fontId="7" fillId="2" borderId="31" xfId="0" applyNumberFormat="1" applyFont="1" applyFill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/>
    </xf>
    <xf numFmtId="164" fontId="7" fillId="2" borderId="35" xfId="0" applyNumberFormat="1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0" fontId="5" fillId="2" borderId="0" xfId="3" applyFill="1" applyAlignment="1">
      <alignment vertical="center"/>
    </xf>
    <xf numFmtId="0" fontId="16" fillId="2" borderId="0" xfId="3" applyFont="1" applyFill="1" applyAlignment="1">
      <alignment vertical="center" wrapText="1"/>
    </xf>
    <xf numFmtId="4" fontId="5" fillId="2" borderId="0" xfId="3" applyNumberFormat="1" applyFill="1" applyAlignment="1">
      <alignment horizontal="center" vertical="center"/>
    </xf>
    <xf numFmtId="4" fontId="5" fillId="2" borderId="0" xfId="3" applyNumberForma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9" fillId="2" borderId="41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/>
    </xf>
    <xf numFmtId="2" fontId="7" fillId="2" borderId="41" xfId="0" applyNumberFormat="1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166" fontId="4" fillId="2" borderId="42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6" fillId="2" borderId="43" xfId="3" applyNumberFormat="1" applyFont="1" applyFill="1" applyBorder="1" applyAlignment="1" applyProtection="1">
      <alignment vertical="center"/>
    </xf>
    <xf numFmtId="0" fontId="6" fillId="2" borderId="44" xfId="3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left" vertical="center" wrapText="1"/>
    </xf>
    <xf numFmtId="165" fontId="4" fillId="2" borderId="0" xfId="0" applyNumberFormat="1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167" fontId="4" fillId="2" borderId="50" xfId="0" applyNumberFormat="1" applyFont="1" applyFill="1" applyBorder="1" applyAlignment="1">
      <alignment horizontal="center"/>
    </xf>
    <xf numFmtId="168" fontId="7" fillId="2" borderId="34" xfId="0" applyNumberFormat="1" applyFont="1" applyFill="1" applyBorder="1" applyAlignment="1">
      <alignment horizontal="center"/>
    </xf>
    <xf numFmtId="168" fontId="7" fillId="2" borderId="50" xfId="0" applyNumberFormat="1" applyFont="1" applyFill="1" applyBorder="1" applyAlignment="1">
      <alignment horizontal="center"/>
    </xf>
    <xf numFmtId="168" fontId="7" fillId="2" borderId="42" xfId="0" applyNumberFormat="1" applyFont="1" applyFill="1" applyBorder="1" applyAlignment="1">
      <alignment horizontal="center"/>
    </xf>
    <xf numFmtId="4" fontId="7" fillId="2" borderId="2" xfId="3" applyNumberFormat="1" applyFont="1" applyFill="1" applyBorder="1" applyAlignment="1" applyProtection="1">
      <alignment horizontal="center" vertical="center"/>
    </xf>
    <xf numFmtId="10" fontId="7" fillId="2" borderId="2" xfId="3" applyNumberFormat="1" applyFont="1" applyFill="1" applyBorder="1" applyAlignment="1" applyProtection="1">
      <alignment horizontal="center" vertical="center"/>
    </xf>
    <xf numFmtId="4" fontId="7" fillId="2" borderId="19" xfId="3" applyNumberFormat="1" applyFont="1" applyFill="1" applyBorder="1" applyAlignment="1" applyProtection="1">
      <alignment horizontal="center" vertical="center"/>
    </xf>
    <xf numFmtId="2" fontId="7" fillId="2" borderId="51" xfId="3" applyNumberFormat="1" applyFont="1" applyFill="1" applyBorder="1" applyAlignment="1" applyProtection="1">
      <alignment horizontal="center" vertical="center"/>
    </xf>
    <xf numFmtId="4" fontId="7" fillId="2" borderId="9" xfId="3" applyNumberFormat="1" applyFont="1" applyFill="1" applyBorder="1" applyAlignment="1" applyProtection="1">
      <alignment horizontal="center" vertical="center"/>
    </xf>
    <xf numFmtId="10" fontId="7" fillId="2" borderId="9" xfId="3" applyNumberFormat="1" applyFont="1" applyFill="1" applyBorder="1" applyAlignment="1" applyProtection="1">
      <alignment horizontal="center" vertical="center"/>
    </xf>
    <xf numFmtId="2" fontId="7" fillId="2" borderId="19" xfId="3" applyNumberFormat="1" applyFont="1" applyFill="1" applyBorder="1" applyAlignment="1" applyProtection="1">
      <alignment horizontal="center" vertical="center"/>
    </xf>
    <xf numFmtId="2" fontId="7" fillId="2" borderId="52" xfId="3" applyNumberFormat="1" applyFont="1" applyFill="1" applyBorder="1" applyAlignment="1" applyProtection="1">
      <alignment horizontal="center" vertical="center"/>
    </xf>
    <xf numFmtId="10" fontId="7" fillId="2" borderId="37" xfId="3" applyNumberFormat="1" applyFont="1" applyFill="1" applyBorder="1" applyAlignment="1" applyProtection="1">
      <alignment horizontal="center" vertical="center"/>
    </xf>
    <xf numFmtId="2" fontId="7" fillId="2" borderId="53" xfId="3" applyNumberFormat="1" applyFont="1" applyFill="1" applyBorder="1" applyAlignment="1" applyProtection="1">
      <alignment horizontal="center" vertical="center"/>
    </xf>
    <xf numFmtId="2" fontId="7" fillId="2" borderId="54" xfId="3" applyNumberFormat="1" applyFont="1" applyFill="1" applyBorder="1" applyAlignment="1" applyProtection="1">
      <alignment horizontal="center" vertical="center"/>
    </xf>
    <xf numFmtId="4" fontId="7" fillId="2" borderId="7" xfId="3" applyNumberFormat="1" applyFont="1" applyFill="1" applyBorder="1" applyAlignment="1" applyProtection="1">
      <alignment horizontal="center" vertical="center"/>
    </xf>
    <xf numFmtId="4" fontId="7" fillId="2" borderId="37" xfId="3" applyNumberFormat="1" applyFont="1" applyFill="1" applyBorder="1" applyAlignment="1" applyProtection="1">
      <alignment horizontal="center" vertical="center"/>
    </xf>
    <xf numFmtId="2" fontId="7" fillId="2" borderId="9" xfId="3" applyNumberFormat="1" applyFont="1" applyFill="1" applyBorder="1" applyAlignment="1" applyProtection="1">
      <alignment horizontal="center" vertical="center"/>
    </xf>
    <xf numFmtId="168" fontId="7" fillId="2" borderId="19" xfId="3" applyNumberFormat="1" applyFont="1" applyFill="1" applyBorder="1" applyAlignment="1" applyProtection="1">
      <alignment horizontal="center" vertical="center"/>
    </xf>
    <xf numFmtId="4" fontId="7" fillId="2" borderId="3" xfId="3" applyNumberFormat="1" applyFont="1" applyFill="1" applyBorder="1" applyAlignment="1" applyProtection="1">
      <alignment horizontal="center" vertical="center"/>
    </xf>
    <xf numFmtId="4" fontId="7" fillId="2" borderId="5" xfId="3" applyNumberFormat="1" applyFont="1" applyFill="1" applyBorder="1" applyAlignment="1" applyProtection="1">
      <alignment horizontal="center" vertical="center"/>
    </xf>
    <xf numFmtId="4" fontId="7" fillId="0" borderId="9" xfId="3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Fill="1" applyBorder="1" applyAlignment="1" applyProtection="1">
      <alignment horizontal="center" vertical="center"/>
    </xf>
    <xf numFmtId="2" fontId="7" fillId="0" borderId="19" xfId="3" applyNumberFormat="1" applyFont="1" applyFill="1" applyBorder="1" applyAlignment="1" applyProtection="1">
      <alignment horizontal="center" vertical="center"/>
    </xf>
    <xf numFmtId="2" fontId="7" fillId="0" borderId="52" xfId="3" applyNumberFormat="1" applyFont="1" applyFill="1" applyBorder="1" applyAlignment="1" applyProtection="1">
      <alignment horizontal="center" vertical="center"/>
    </xf>
    <xf numFmtId="2" fontId="7" fillId="2" borderId="46" xfId="0" applyNumberFormat="1" applyFont="1" applyFill="1" applyBorder="1" applyAlignment="1">
      <alignment horizontal="center"/>
    </xf>
    <xf numFmtId="2" fontId="7" fillId="2" borderId="47" xfId="0" applyNumberFormat="1" applyFont="1" applyFill="1" applyBorder="1" applyAlignment="1">
      <alignment horizontal="center"/>
    </xf>
    <xf numFmtId="2" fontId="7" fillId="2" borderId="48" xfId="0" applyNumberFormat="1" applyFont="1" applyFill="1" applyBorder="1" applyAlignment="1">
      <alignment horizontal="center"/>
    </xf>
    <xf numFmtId="0" fontId="8" fillId="2" borderId="0" xfId="3" applyFont="1" applyFill="1" applyAlignment="1">
      <alignment horizontal="left" vertical="center" wrapText="1"/>
    </xf>
    <xf numFmtId="0" fontId="8" fillId="2" borderId="0" xfId="3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9" fillId="2" borderId="32" xfId="0" applyFont="1" applyFill="1" applyBorder="1" applyAlignment="1">
      <alignment horizontal="center" vertical="center"/>
    </xf>
    <xf numFmtId="2" fontId="19" fillId="2" borderId="38" xfId="0" applyNumberFormat="1" applyFont="1" applyFill="1" applyBorder="1" applyAlignment="1">
      <alignment horizontal="center"/>
    </xf>
    <xf numFmtId="2" fontId="19" fillId="2" borderId="39" xfId="0" applyNumberFormat="1" applyFont="1" applyFill="1" applyBorder="1" applyAlignment="1">
      <alignment horizontal="center"/>
    </xf>
    <xf numFmtId="164" fontId="7" fillId="2" borderId="68" xfId="0" applyNumberFormat="1" applyFont="1" applyFill="1" applyBorder="1" applyAlignment="1">
      <alignment horizontal="center"/>
    </xf>
    <xf numFmtId="2" fontId="19" fillId="2" borderId="40" xfId="0" applyNumberFormat="1" applyFont="1" applyFill="1" applyBorder="1" applyAlignment="1">
      <alignment horizontal="center"/>
    </xf>
    <xf numFmtId="166" fontId="4" fillId="2" borderId="5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5" fontId="4" fillId="2" borderId="50" xfId="0" applyNumberFormat="1" applyFont="1" applyFill="1" applyBorder="1" applyAlignment="1">
      <alignment horizontal="center"/>
    </xf>
    <xf numFmtId="165" fontId="4" fillId="2" borderId="42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2" fontId="7" fillId="2" borderId="74" xfId="3" applyNumberFormat="1" applyFont="1" applyFill="1" applyBorder="1" applyAlignment="1" applyProtection="1">
      <alignment horizontal="center" vertical="center"/>
    </xf>
    <xf numFmtId="10" fontId="7" fillId="2" borderId="6" xfId="3" applyNumberFormat="1" applyFont="1" applyFill="1" applyBorder="1" applyAlignment="1" applyProtection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58" xfId="3" applyFont="1" applyFill="1" applyBorder="1" applyAlignment="1" applyProtection="1">
      <alignment horizontal="center" vertical="center" textRotation="90" wrapText="1"/>
    </xf>
    <xf numFmtId="0" fontId="6" fillId="2" borderId="59" xfId="3" applyFont="1" applyFill="1" applyBorder="1" applyAlignment="1" applyProtection="1">
      <alignment horizontal="center" vertical="center" textRotation="90" wrapText="1"/>
    </xf>
    <xf numFmtId="0" fontId="6" fillId="2" borderId="60" xfId="3" applyFont="1" applyFill="1" applyBorder="1" applyAlignment="1" applyProtection="1">
      <alignment horizontal="center" vertical="center" textRotation="90" wrapText="1"/>
    </xf>
    <xf numFmtId="0" fontId="6" fillId="2" borderId="61" xfId="3" applyFont="1" applyFill="1" applyBorder="1" applyAlignment="1" applyProtection="1">
      <alignment horizontal="center" vertical="center" textRotation="90" wrapText="1"/>
    </xf>
    <xf numFmtId="0" fontId="6" fillId="2" borderId="60" xfId="3" applyFont="1" applyFill="1" applyBorder="1" applyAlignment="1" applyProtection="1">
      <alignment horizontal="center" vertical="center" wrapText="1"/>
    </xf>
    <xf numFmtId="0" fontId="6" fillId="2" borderId="61" xfId="3" applyFont="1" applyFill="1" applyBorder="1" applyAlignment="1" applyProtection="1">
      <alignment horizontal="center" vertical="center" wrapText="1"/>
    </xf>
    <xf numFmtId="0" fontId="6" fillId="2" borderId="60" xfId="3" applyFont="1" applyFill="1" applyBorder="1" applyAlignment="1" applyProtection="1">
      <alignment horizontal="center" vertical="center"/>
    </xf>
    <xf numFmtId="0" fontId="6" fillId="2" borderId="61" xfId="3" applyFont="1" applyFill="1" applyBorder="1" applyAlignment="1" applyProtection="1">
      <alignment horizontal="center" vertical="center"/>
    </xf>
    <xf numFmtId="4" fontId="6" fillId="2" borderId="62" xfId="3" applyNumberFormat="1" applyFont="1" applyFill="1" applyBorder="1" applyAlignment="1" applyProtection="1">
      <alignment horizontal="center" vertical="center"/>
    </xf>
    <xf numFmtId="4" fontId="6" fillId="2" borderId="63" xfId="3" applyNumberFormat="1" applyFont="1" applyFill="1" applyBorder="1" applyAlignment="1" applyProtection="1">
      <alignment horizontal="center" vertical="center"/>
    </xf>
    <xf numFmtId="4" fontId="6" fillId="2" borderId="64" xfId="3" applyNumberFormat="1" applyFont="1" applyFill="1" applyBorder="1" applyAlignment="1" applyProtection="1">
      <alignment horizontal="center" vertical="center" wrapText="1"/>
    </xf>
    <xf numFmtId="4" fontId="6" fillId="2" borderId="65" xfId="3" applyNumberFormat="1" applyFont="1" applyFill="1" applyBorder="1" applyAlignment="1" applyProtection="1">
      <alignment horizontal="center" vertical="center" wrapText="1"/>
    </xf>
    <xf numFmtId="4" fontId="6" fillId="2" borderId="66" xfId="3" applyNumberFormat="1" applyFont="1" applyFill="1" applyBorder="1" applyAlignment="1" applyProtection="1">
      <alignment horizontal="center" vertical="center" wrapText="1"/>
    </xf>
    <xf numFmtId="4" fontId="6" fillId="2" borderId="67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7" fillId="2" borderId="55" xfId="0" applyNumberFormat="1" applyFont="1" applyFill="1" applyBorder="1" applyAlignment="1">
      <alignment horizontal="center"/>
    </xf>
    <xf numFmtId="2" fontId="7" fillId="2" borderId="33" xfId="0" applyNumberFormat="1" applyFont="1" applyFill="1" applyBorder="1" applyAlignment="1">
      <alignment horizontal="center"/>
    </xf>
    <xf numFmtId="0" fontId="19" fillId="0" borderId="5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2" fontId="7" fillId="2" borderId="45" xfId="0" applyNumberFormat="1" applyFont="1" applyFill="1" applyBorder="1" applyAlignment="1">
      <alignment horizontal="center"/>
    </xf>
    <xf numFmtId="2" fontId="7" fillId="2" borderId="46" xfId="0" applyNumberFormat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2" fontId="7" fillId="2" borderId="57" xfId="0" applyNumberFormat="1" applyFont="1" applyFill="1" applyBorder="1" applyAlignment="1">
      <alignment horizontal="center"/>
    </xf>
    <xf numFmtId="0" fontId="8" fillId="0" borderId="0" xfId="3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169" fontId="0" fillId="2" borderId="70" xfId="0" applyNumberFormat="1" applyFill="1" applyBorder="1" applyAlignment="1">
      <alignment horizontal="center" vertical="center"/>
    </xf>
    <xf numFmtId="169" fontId="0" fillId="2" borderId="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>
      <alignment horizontal="center" vertical="center"/>
    </xf>
    <xf numFmtId="2" fontId="0" fillId="2" borderId="71" xfId="0" applyNumberFormat="1" applyFill="1" applyBorder="1" applyAlignment="1">
      <alignment horizontal="center" vertical="center"/>
    </xf>
    <xf numFmtId="169" fontId="0" fillId="2" borderId="28" xfId="0" applyNumberFormat="1" applyFill="1" applyBorder="1" applyAlignment="1">
      <alignment horizontal="center" vertical="center"/>
    </xf>
    <xf numFmtId="169" fontId="0" fillId="2" borderId="2" xfId="0" applyNumberForma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8" fillId="2" borderId="0" xfId="3" applyFont="1" applyFill="1" applyAlignment="1">
      <alignment horizontal="left" vertical="center" wrapText="1"/>
    </xf>
    <xf numFmtId="0" fontId="20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0" fillId="2" borderId="4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6" fontId="4" fillId="2" borderId="55" xfId="0" applyNumberFormat="1" applyFont="1" applyFill="1" applyBorder="1" applyAlignment="1">
      <alignment horizontal="center"/>
    </xf>
    <xf numFmtId="166" fontId="4" fillId="2" borderId="69" xfId="0" applyNumberFormat="1" applyFont="1" applyFill="1" applyBorder="1" applyAlignment="1">
      <alignment horizontal="center"/>
    </xf>
    <xf numFmtId="169" fontId="0" fillId="2" borderId="29" xfId="0" applyNumberFormat="1" applyFill="1" applyBorder="1" applyAlignment="1">
      <alignment horizontal="center" vertical="center"/>
    </xf>
    <xf numFmtId="169" fontId="0" fillId="2" borderId="30" xfId="0" applyNumberForma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2" fontId="0" fillId="0" borderId="73" xfId="0" applyNumberFormat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9" fillId="2" borderId="55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_Cantidades de obras" xfId="2"/>
    <cellStyle name="Normal_FACTOR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I25"/>
  <sheetViews>
    <sheetView tabSelected="1" view="pageBreakPreview" zoomScaleNormal="100" zoomScaleSheetLayoutView="100" workbookViewId="0">
      <selection activeCell="K4" sqref="K4"/>
    </sheetView>
  </sheetViews>
  <sheetFormatPr baseColWidth="10" defaultRowHeight="15"/>
  <cols>
    <col min="1" max="1" width="1.5703125" customWidth="1"/>
    <col min="2" max="2" width="4" customWidth="1"/>
    <col min="3" max="3" width="4.42578125" customWidth="1"/>
    <col min="4" max="4" width="39.42578125" customWidth="1"/>
    <col min="5" max="5" width="5.85546875" customWidth="1"/>
    <col min="6" max="6" width="8.140625" bestFit="1" customWidth="1"/>
    <col min="7" max="7" width="9.42578125" customWidth="1"/>
    <col min="8" max="8" width="10.85546875" customWidth="1"/>
  </cols>
  <sheetData>
    <row r="1" spans="1:9" ht="7.5" customHeight="1">
      <c r="A1" s="76"/>
      <c r="B1" s="76"/>
      <c r="C1" s="76"/>
      <c r="D1" s="76"/>
      <c r="E1" s="76"/>
      <c r="F1" s="76"/>
      <c r="G1" s="76"/>
      <c r="H1" s="76"/>
      <c r="I1" s="76"/>
    </row>
    <row r="2" spans="1:9" ht="50.25" customHeight="1">
      <c r="A2" s="76"/>
      <c r="B2" s="135" t="s">
        <v>74</v>
      </c>
      <c r="C2" s="135"/>
      <c r="D2" s="135"/>
      <c r="E2" s="135"/>
      <c r="F2" s="135"/>
      <c r="G2" s="135"/>
      <c r="H2" s="135"/>
      <c r="I2" s="135"/>
    </row>
    <row r="3" spans="1:9" ht="16.5" customHeight="1">
      <c r="A3" s="76"/>
      <c r="B3" s="84"/>
      <c r="C3" s="84"/>
      <c r="D3" s="84"/>
      <c r="E3" s="84"/>
      <c r="F3" s="84"/>
      <c r="G3" s="84"/>
      <c r="H3" s="84"/>
      <c r="I3" s="84"/>
    </row>
    <row r="4" spans="1:9" ht="16.5" customHeight="1">
      <c r="A4" s="76"/>
      <c r="B4" s="84"/>
      <c r="C4" s="84"/>
      <c r="D4" s="84"/>
      <c r="E4" s="84"/>
      <c r="F4" s="84"/>
      <c r="G4" s="84"/>
      <c r="H4" s="84"/>
      <c r="I4" s="84"/>
    </row>
    <row r="5" spans="1:9" ht="28.5" customHeight="1">
      <c r="A5" s="76"/>
      <c r="B5" s="76"/>
      <c r="C5" s="136" t="s">
        <v>70</v>
      </c>
      <c r="D5" s="136"/>
      <c r="E5" s="136"/>
      <c r="F5" s="136"/>
      <c r="G5" s="136"/>
      <c r="H5" s="136"/>
      <c r="I5" s="136"/>
    </row>
    <row r="6" spans="1:9" ht="16.5" thickBot="1">
      <c r="A6" s="76"/>
      <c r="B6" s="76"/>
      <c r="C6" s="84"/>
      <c r="D6" s="84"/>
      <c r="E6" s="84"/>
      <c r="F6" s="84"/>
      <c r="G6" s="84"/>
      <c r="H6" s="84"/>
      <c r="I6" s="84"/>
    </row>
    <row r="7" spans="1:9" ht="15" customHeight="1" thickTop="1" thickBot="1">
      <c r="A7" s="76"/>
      <c r="B7" s="137" t="s">
        <v>9</v>
      </c>
      <c r="C7" s="139" t="s">
        <v>10</v>
      </c>
      <c r="D7" s="141" t="s">
        <v>11</v>
      </c>
      <c r="E7" s="143" t="s">
        <v>12</v>
      </c>
      <c r="F7" s="145" t="s">
        <v>13</v>
      </c>
      <c r="G7" s="147" t="s">
        <v>38</v>
      </c>
      <c r="H7" s="149" t="s">
        <v>35</v>
      </c>
      <c r="I7" s="147" t="s">
        <v>36</v>
      </c>
    </row>
    <row r="8" spans="1:9" ht="21" customHeight="1" thickBot="1">
      <c r="A8" s="76"/>
      <c r="B8" s="138"/>
      <c r="C8" s="140"/>
      <c r="D8" s="142"/>
      <c r="E8" s="144"/>
      <c r="F8" s="146"/>
      <c r="G8" s="148"/>
      <c r="H8" s="150"/>
      <c r="I8" s="148"/>
    </row>
    <row r="9" spans="1:9" ht="18" customHeight="1" thickTop="1" thickBot="1">
      <c r="A9" s="76"/>
      <c r="B9" s="85"/>
      <c r="C9" s="86"/>
      <c r="D9" s="86"/>
      <c r="E9" s="86"/>
      <c r="F9" s="34"/>
      <c r="G9" s="35"/>
      <c r="H9" s="34"/>
      <c r="I9" s="33"/>
    </row>
    <row r="10" spans="1:9" ht="18" customHeight="1" thickTop="1">
      <c r="A10" s="76"/>
      <c r="B10" s="25">
        <v>1</v>
      </c>
      <c r="C10" s="8"/>
      <c r="D10" s="15" t="s">
        <v>14</v>
      </c>
      <c r="E10" s="32"/>
      <c r="F10" s="32"/>
      <c r="G10" s="40"/>
      <c r="H10" s="32"/>
      <c r="I10" s="41"/>
    </row>
    <row r="11" spans="1:9" ht="18" customHeight="1">
      <c r="A11" s="76"/>
      <c r="B11" s="26"/>
      <c r="C11" s="9" t="s">
        <v>15</v>
      </c>
      <c r="D11" s="10" t="s">
        <v>16</v>
      </c>
      <c r="E11" s="36" t="s">
        <v>17</v>
      </c>
      <c r="F11" s="94">
        <f>+'Cómputo Margen Parag Pte'!F11+'Cómputo Margen Parag Meandros'!F11</f>
        <v>0.1385883</v>
      </c>
      <c r="G11" s="95">
        <v>0.1</v>
      </c>
      <c r="H11" s="96">
        <f>F11*G11</f>
        <v>1.3858830000000001E-2</v>
      </c>
      <c r="I11" s="97">
        <f>F11+H11</f>
        <v>0.15244712999999999</v>
      </c>
    </row>
    <row r="12" spans="1:9" ht="25.5" customHeight="1" thickBot="1">
      <c r="A12" s="76"/>
      <c r="B12" s="27"/>
      <c r="C12" s="9">
        <v>1.2</v>
      </c>
      <c r="D12" s="12" t="s">
        <v>19</v>
      </c>
      <c r="E12" s="37" t="s">
        <v>18</v>
      </c>
      <c r="F12" s="106">
        <f>+'Cómputo Margen Parag Pte'!F12+'Cómputo Margen Parag Meandros'!F12</f>
        <v>2240.6750000000002</v>
      </c>
      <c r="G12" s="99">
        <v>0.1</v>
      </c>
      <c r="H12" s="100">
        <f>F12*G12</f>
        <v>224.06750000000002</v>
      </c>
      <c r="I12" s="101">
        <f>F12+H12</f>
        <v>2464.7425000000003</v>
      </c>
    </row>
    <row r="13" spans="1:9" ht="18" customHeight="1" thickTop="1" thickBot="1">
      <c r="A13" s="76"/>
      <c r="B13" s="28"/>
      <c r="C13" s="13"/>
      <c r="D13" s="13"/>
      <c r="E13" s="13"/>
      <c r="F13" s="109"/>
      <c r="G13" s="38"/>
      <c r="H13" s="13"/>
      <c r="I13" s="33"/>
    </row>
    <row r="14" spans="1:9" ht="18" customHeight="1" thickTop="1">
      <c r="A14" s="76"/>
      <c r="B14" s="25">
        <v>2</v>
      </c>
      <c r="C14" s="14"/>
      <c r="D14" s="15" t="s">
        <v>20</v>
      </c>
      <c r="E14" s="32"/>
      <c r="F14" s="110"/>
      <c r="G14" s="40"/>
      <c r="H14" s="32"/>
      <c r="I14" s="41"/>
    </row>
    <row r="15" spans="1:9" ht="18" customHeight="1">
      <c r="A15" s="76"/>
      <c r="B15" s="26"/>
      <c r="C15" s="16" t="s">
        <v>21</v>
      </c>
      <c r="D15" s="10" t="s">
        <v>67</v>
      </c>
      <c r="E15" s="11" t="s">
        <v>18</v>
      </c>
      <c r="F15" s="94">
        <f>+'Cómputo Margen Parag Pte'!F15+'Cómputo Margen Parag Meandros'!F15</f>
        <v>0</v>
      </c>
      <c r="G15" s="134">
        <v>10</v>
      </c>
      <c r="H15" s="100">
        <f>+G15</f>
        <v>10</v>
      </c>
      <c r="I15" s="97">
        <f t="shared" ref="I15:I19" si="0">F15+H15</f>
        <v>10</v>
      </c>
    </row>
    <row r="16" spans="1:9" ht="25.5">
      <c r="A16" s="76"/>
      <c r="B16" s="26"/>
      <c r="C16" s="16" t="s">
        <v>22</v>
      </c>
      <c r="D16" s="12" t="s">
        <v>37</v>
      </c>
      <c r="E16" s="11" t="s">
        <v>23</v>
      </c>
      <c r="F16" s="94">
        <f>+'Cómputo Margen Parag Pte'!F16+'Cómputo Margen Parag Meandros'!F16</f>
        <v>3245.3784000000001</v>
      </c>
      <c r="G16" s="95">
        <v>0.05</v>
      </c>
      <c r="H16" s="100">
        <f t="shared" ref="H16:H19" si="1">F16*G16</f>
        <v>162.26892000000001</v>
      </c>
      <c r="I16" s="97">
        <f t="shared" si="0"/>
        <v>3407.64732</v>
      </c>
    </row>
    <row r="17" spans="1:9" ht="18" customHeight="1">
      <c r="A17" s="76"/>
      <c r="B17" s="26"/>
      <c r="C17" s="16" t="s">
        <v>24</v>
      </c>
      <c r="D17" s="10" t="s">
        <v>25</v>
      </c>
      <c r="E17" s="11" t="s">
        <v>23</v>
      </c>
      <c r="F17" s="94">
        <f>+'Cómputo Margen Parag Pte'!F17+'Cómputo Margen Parag Meandros'!F17</f>
        <v>1380</v>
      </c>
      <c r="G17" s="95">
        <v>0.05</v>
      </c>
      <c r="H17" s="100">
        <f t="shared" si="1"/>
        <v>69</v>
      </c>
      <c r="I17" s="97">
        <f t="shared" si="0"/>
        <v>1449</v>
      </c>
    </row>
    <row r="18" spans="1:9" ht="18" customHeight="1">
      <c r="A18" s="76"/>
      <c r="B18" s="26"/>
      <c r="C18" s="16">
        <v>2.4</v>
      </c>
      <c r="D18" s="10" t="s">
        <v>68</v>
      </c>
      <c r="E18" s="11" t="s">
        <v>18</v>
      </c>
      <c r="F18" s="94">
        <f>+'Cómputo Margen Parag Pte'!F18+'Cómputo Margen Parag Meandros'!F18</f>
        <v>89.100000000000009</v>
      </c>
      <c r="G18" s="102">
        <v>0.05</v>
      </c>
      <c r="H18" s="100">
        <f t="shared" si="1"/>
        <v>4.455000000000001</v>
      </c>
      <c r="I18" s="97">
        <f t="shared" si="0"/>
        <v>93.555000000000007</v>
      </c>
    </row>
    <row r="19" spans="1:9" ht="18" customHeight="1" thickBot="1">
      <c r="A19" s="76"/>
      <c r="B19" s="31"/>
      <c r="C19" s="42">
        <v>2.5</v>
      </c>
      <c r="D19" s="23" t="s">
        <v>69</v>
      </c>
      <c r="E19" s="24" t="s">
        <v>18</v>
      </c>
      <c r="F19" s="98">
        <f>+'Cómputo Margen Parag Pte'!F19+'Cómputo Margen Parag Meandros'!F19</f>
        <v>655.34999999999991</v>
      </c>
      <c r="G19" s="99">
        <v>0.05</v>
      </c>
      <c r="H19" s="103">
        <f t="shared" si="1"/>
        <v>32.767499999999998</v>
      </c>
      <c r="I19" s="104">
        <f t="shared" si="0"/>
        <v>688.11749999999995</v>
      </c>
    </row>
    <row r="20" spans="1:9" ht="18" customHeight="1" thickTop="1" thickBot="1">
      <c r="A20" s="76"/>
      <c r="B20" s="29"/>
      <c r="C20" s="17"/>
      <c r="D20" s="18"/>
      <c r="E20" s="19"/>
      <c r="F20" s="105"/>
      <c r="G20" s="105"/>
      <c r="H20" s="105"/>
      <c r="I20" s="39"/>
    </row>
    <row r="21" spans="1:9" ht="18" customHeight="1" thickTop="1">
      <c r="A21" s="76"/>
      <c r="B21" s="25">
        <v>3</v>
      </c>
      <c r="C21" s="14"/>
      <c r="D21" s="15" t="s">
        <v>26</v>
      </c>
      <c r="E21" s="32"/>
      <c r="F21" s="110"/>
      <c r="G21" s="40"/>
      <c r="H21" s="32"/>
      <c r="I21" s="41"/>
    </row>
    <row r="22" spans="1:9" ht="18" customHeight="1">
      <c r="A22" s="76"/>
      <c r="B22" s="30"/>
      <c r="C22" s="16">
        <v>3.1</v>
      </c>
      <c r="D22" s="20" t="s">
        <v>28</v>
      </c>
      <c r="E22" s="21" t="s">
        <v>29</v>
      </c>
      <c r="F22" s="94">
        <v>2</v>
      </c>
      <c r="G22" s="95">
        <v>0</v>
      </c>
      <c r="H22" s="100">
        <f>F1*+G22</f>
        <v>0</v>
      </c>
      <c r="I22" s="97">
        <f>F22+H22</f>
        <v>2</v>
      </c>
    </row>
    <row r="23" spans="1:9" ht="18" customHeight="1">
      <c r="A23" s="76"/>
      <c r="B23" s="26"/>
      <c r="C23" s="16">
        <v>3.2</v>
      </c>
      <c r="D23" s="10" t="s">
        <v>31</v>
      </c>
      <c r="E23" s="11" t="s">
        <v>29</v>
      </c>
      <c r="F23" s="94">
        <v>2</v>
      </c>
      <c r="G23" s="95">
        <v>0</v>
      </c>
      <c r="H23" s="100">
        <f>F2*+G23</f>
        <v>0</v>
      </c>
      <c r="I23" s="97">
        <f>F23+H23</f>
        <v>2</v>
      </c>
    </row>
    <row r="24" spans="1:9" ht="18" customHeight="1" thickBot="1">
      <c r="A24" s="76"/>
      <c r="B24" s="31"/>
      <c r="C24" s="22" t="s">
        <v>32</v>
      </c>
      <c r="D24" s="23" t="s">
        <v>33</v>
      </c>
      <c r="E24" s="24" t="s">
        <v>34</v>
      </c>
      <c r="F24" s="98">
        <v>1</v>
      </c>
      <c r="G24" s="99">
        <v>0</v>
      </c>
      <c r="H24" s="103">
        <f>F5*+G24</f>
        <v>0</v>
      </c>
      <c r="I24" s="104">
        <f>F24+H24</f>
        <v>1</v>
      </c>
    </row>
    <row r="25" spans="1:9" ht="15.75" thickTop="1"/>
  </sheetData>
  <mergeCells count="10">
    <mergeCell ref="B2:I2"/>
    <mergeCell ref="C5:I5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I25"/>
  <sheetViews>
    <sheetView view="pageBreakPreview" topLeftCell="A7" zoomScaleNormal="100" zoomScaleSheetLayoutView="100" workbookViewId="0">
      <selection activeCell="K4" sqref="K4"/>
    </sheetView>
  </sheetViews>
  <sheetFormatPr baseColWidth="10" defaultRowHeight="15"/>
  <cols>
    <col min="1" max="1" width="3.140625" customWidth="1"/>
    <col min="2" max="2" width="4" customWidth="1"/>
    <col min="3" max="3" width="4.42578125" customWidth="1"/>
    <col min="4" max="4" width="39.42578125" customWidth="1"/>
    <col min="5" max="5" width="5.85546875" customWidth="1"/>
    <col min="6" max="6" width="8.140625" bestFit="1" customWidth="1"/>
    <col min="7" max="7" width="9.42578125" customWidth="1"/>
    <col min="8" max="8" width="10.85546875" customWidth="1"/>
  </cols>
  <sheetData>
    <row r="1" spans="1:9" ht="7.5" customHeight="1">
      <c r="A1" s="76"/>
      <c r="B1" s="76"/>
      <c r="C1" s="76"/>
      <c r="D1" s="76"/>
      <c r="E1" s="76"/>
      <c r="F1" s="76"/>
      <c r="G1" s="76"/>
      <c r="H1" s="76"/>
      <c r="I1" s="76"/>
    </row>
    <row r="2" spans="1:9" ht="50.25" customHeight="1">
      <c r="A2" s="76"/>
      <c r="B2" s="135" t="s">
        <v>63</v>
      </c>
      <c r="C2" s="135"/>
      <c r="D2" s="135"/>
      <c r="E2" s="135"/>
      <c r="F2" s="135"/>
      <c r="G2" s="135"/>
      <c r="H2" s="135"/>
      <c r="I2" s="135"/>
    </row>
    <row r="3" spans="1:9" ht="19.5" customHeight="1">
      <c r="A3" s="76"/>
      <c r="B3" s="87"/>
      <c r="C3" s="87"/>
      <c r="D3" s="87"/>
      <c r="E3" s="87"/>
      <c r="F3" s="87"/>
      <c r="G3" s="87"/>
      <c r="H3" s="87"/>
      <c r="I3" s="87"/>
    </row>
    <row r="4" spans="1:9" ht="19.5" customHeight="1">
      <c r="A4" s="76"/>
      <c r="B4" s="87"/>
      <c r="C4" s="87"/>
      <c r="D4" s="87"/>
      <c r="E4" s="87"/>
      <c r="F4" s="87"/>
      <c r="G4" s="87"/>
      <c r="H4" s="87"/>
      <c r="I4" s="87"/>
    </row>
    <row r="5" spans="1:9" ht="31.5" customHeight="1">
      <c r="A5" s="76"/>
      <c r="B5" s="151" t="s">
        <v>62</v>
      </c>
      <c r="C5" s="151"/>
      <c r="D5" s="151"/>
      <c r="E5" s="151"/>
      <c r="F5" s="151"/>
      <c r="G5" s="151"/>
      <c r="H5" s="151"/>
      <c r="I5" s="151"/>
    </row>
    <row r="6" spans="1:9" ht="21" customHeight="1" thickBot="1">
      <c r="A6" s="76"/>
      <c r="B6" s="76"/>
      <c r="C6" s="76"/>
      <c r="D6" s="76"/>
      <c r="E6" s="76"/>
      <c r="F6" s="76"/>
      <c r="G6" s="76"/>
      <c r="H6" s="76"/>
      <c r="I6" s="76"/>
    </row>
    <row r="7" spans="1:9" ht="15" customHeight="1" thickTop="1" thickBot="1">
      <c r="A7" s="76"/>
      <c r="B7" s="137" t="s">
        <v>9</v>
      </c>
      <c r="C7" s="139" t="s">
        <v>10</v>
      </c>
      <c r="D7" s="141" t="s">
        <v>11</v>
      </c>
      <c r="E7" s="143" t="s">
        <v>12</v>
      </c>
      <c r="F7" s="145" t="s">
        <v>13</v>
      </c>
      <c r="G7" s="147" t="s">
        <v>38</v>
      </c>
      <c r="H7" s="149" t="s">
        <v>35</v>
      </c>
      <c r="I7" s="147" t="s">
        <v>36</v>
      </c>
    </row>
    <row r="8" spans="1:9" ht="21" customHeight="1" thickBot="1">
      <c r="A8" s="76"/>
      <c r="B8" s="138"/>
      <c r="C8" s="140"/>
      <c r="D8" s="142"/>
      <c r="E8" s="144"/>
      <c r="F8" s="146"/>
      <c r="G8" s="148"/>
      <c r="H8" s="150"/>
      <c r="I8" s="148"/>
    </row>
    <row r="9" spans="1:9" ht="18" customHeight="1" thickTop="1" thickBot="1">
      <c r="A9" s="76"/>
      <c r="B9" s="85"/>
      <c r="C9" s="86"/>
      <c r="D9" s="86"/>
      <c r="E9" s="86"/>
      <c r="F9" s="34"/>
      <c r="G9" s="35"/>
      <c r="H9" s="34"/>
      <c r="I9" s="33"/>
    </row>
    <row r="10" spans="1:9" ht="18" customHeight="1" thickTop="1">
      <c r="A10" s="76"/>
      <c r="B10" s="25">
        <v>1</v>
      </c>
      <c r="C10" s="8"/>
      <c r="D10" s="15" t="s">
        <v>14</v>
      </c>
      <c r="E10" s="32"/>
      <c r="F10" s="32"/>
      <c r="G10" s="40"/>
      <c r="H10" s="32"/>
      <c r="I10" s="41"/>
    </row>
    <row r="11" spans="1:9" ht="18" customHeight="1">
      <c r="A11" s="76"/>
      <c r="B11" s="26"/>
      <c r="C11" s="9" t="s">
        <v>15</v>
      </c>
      <c r="D11" s="10" t="s">
        <v>16</v>
      </c>
      <c r="E11" s="36" t="s">
        <v>17</v>
      </c>
      <c r="F11" s="94">
        <f>+'1.1 Desbosque y Destronque'!F10</f>
        <v>3.6588299999999997E-2</v>
      </c>
      <c r="G11" s="95">
        <v>0.1</v>
      </c>
      <c r="H11" s="108">
        <f>F11*G11</f>
        <v>3.6588300000000001E-3</v>
      </c>
      <c r="I11" s="97">
        <f>F11+H11</f>
        <v>4.0247129999999999E-2</v>
      </c>
    </row>
    <row r="12" spans="1:9" ht="25.5" customHeight="1" thickBot="1">
      <c r="A12" s="76"/>
      <c r="B12" s="27"/>
      <c r="C12" s="9">
        <v>1.2</v>
      </c>
      <c r="D12" s="12" t="s">
        <v>19</v>
      </c>
      <c r="E12" s="37" t="s">
        <v>18</v>
      </c>
      <c r="F12" s="98">
        <f>+'1.2-Terraplén'!F22</f>
        <v>621.15499999999997</v>
      </c>
      <c r="G12" s="99">
        <v>0.1</v>
      </c>
      <c r="H12" s="100">
        <f>F12*G12</f>
        <v>62.115499999999997</v>
      </c>
      <c r="I12" s="101">
        <f>F12+H12</f>
        <v>683.27049999999997</v>
      </c>
    </row>
    <row r="13" spans="1:9" ht="18" customHeight="1" thickTop="1" thickBot="1">
      <c r="A13" s="76"/>
      <c r="B13" s="28"/>
      <c r="C13" s="13"/>
      <c r="D13" s="13"/>
      <c r="E13" s="13"/>
      <c r="F13" s="13"/>
      <c r="G13" s="38"/>
      <c r="H13" s="13"/>
      <c r="I13" s="33"/>
    </row>
    <row r="14" spans="1:9" ht="18" customHeight="1" thickTop="1">
      <c r="A14" s="76"/>
      <c r="B14" s="25">
        <v>2</v>
      </c>
      <c r="C14" s="14"/>
      <c r="D14" s="15" t="s">
        <v>20</v>
      </c>
      <c r="E14" s="32"/>
      <c r="F14" s="32"/>
      <c r="G14" s="40"/>
      <c r="H14" s="32"/>
      <c r="I14" s="41"/>
    </row>
    <row r="15" spans="1:9" ht="18" customHeight="1">
      <c r="A15" s="76"/>
      <c r="B15" s="26"/>
      <c r="C15" s="16" t="s">
        <v>21</v>
      </c>
      <c r="D15" s="10" t="s">
        <v>67</v>
      </c>
      <c r="E15" s="11" t="s">
        <v>18</v>
      </c>
      <c r="F15" s="96">
        <v>0</v>
      </c>
      <c r="G15" s="134">
        <v>10</v>
      </c>
      <c r="H15" s="132">
        <f>+G15</f>
        <v>10</v>
      </c>
      <c r="I15" s="97">
        <f>F15+H15</f>
        <v>10</v>
      </c>
    </row>
    <row r="16" spans="1:9" ht="25.5">
      <c r="A16" s="76"/>
      <c r="B16" s="26"/>
      <c r="C16" s="16" t="s">
        <v>22</v>
      </c>
      <c r="D16" s="12" t="s">
        <v>37</v>
      </c>
      <c r="E16" s="11" t="s">
        <v>23</v>
      </c>
      <c r="F16" s="94">
        <f>+'2.2-Geoceldas'!F12</f>
        <v>2732.4</v>
      </c>
      <c r="G16" s="133">
        <v>0.05</v>
      </c>
      <c r="H16" s="100">
        <f t="shared" ref="H16:H19" si="0">F16*G16</f>
        <v>136.62</v>
      </c>
      <c r="I16" s="97">
        <f t="shared" ref="I16:I19" si="1">F16+H16</f>
        <v>2869.02</v>
      </c>
    </row>
    <row r="17" spans="1:9" ht="18" customHeight="1">
      <c r="A17" s="76"/>
      <c r="B17" s="26"/>
      <c r="C17" s="16" t="s">
        <v>24</v>
      </c>
      <c r="D17" s="10" t="s">
        <v>25</v>
      </c>
      <c r="E17" s="11" t="s">
        <v>23</v>
      </c>
      <c r="F17" s="94">
        <f>+'2.3-Geotextil'!F11</f>
        <v>1380</v>
      </c>
      <c r="G17" s="95">
        <v>0.05</v>
      </c>
      <c r="H17" s="100">
        <f t="shared" si="0"/>
        <v>69</v>
      </c>
      <c r="I17" s="97">
        <f t="shared" si="1"/>
        <v>1449</v>
      </c>
    </row>
    <row r="18" spans="1:9" ht="18" customHeight="1">
      <c r="A18" s="76"/>
      <c r="B18" s="26"/>
      <c r="C18" s="16">
        <v>2.4</v>
      </c>
      <c r="D18" s="10" t="s">
        <v>68</v>
      </c>
      <c r="E18" s="11" t="s">
        <v>18</v>
      </c>
      <c r="F18" s="106">
        <f>+'2.4-Geotubo(1.5m2)'!F8</f>
        <v>89.100000000000009</v>
      </c>
      <c r="G18" s="102">
        <v>0.05</v>
      </c>
      <c r="H18" s="100">
        <f t="shared" si="0"/>
        <v>4.455000000000001</v>
      </c>
      <c r="I18" s="97">
        <f t="shared" si="1"/>
        <v>93.555000000000007</v>
      </c>
    </row>
    <row r="19" spans="1:9" ht="18" customHeight="1" thickBot="1">
      <c r="A19" s="76"/>
      <c r="B19" s="31"/>
      <c r="C19" s="42">
        <v>2.5</v>
      </c>
      <c r="D19" s="23" t="s">
        <v>69</v>
      </c>
      <c r="E19" s="24" t="s">
        <v>18</v>
      </c>
      <c r="F19" s="107">
        <v>0</v>
      </c>
      <c r="G19" s="99">
        <v>0.05</v>
      </c>
      <c r="H19" s="103">
        <f t="shared" si="0"/>
        <v>0</v>
      </c>
      <c r="I19" s="104">
        <f t="shared" si="1"/>
        <v>0</v>
      </c>
    </row>
    <row r="20" spans="1:9" ht="18" customHeight="1" thickTop="1" thickBot="1">
      <c r="A20" s="76"/>
      <c r="B20" s="29"/>
      <c r="C20" s="17"/>
      <c r="D20" s="18"/>
      <c r="E20" s="19"/>
      <c r="F20" s="105"/>
      <c r="G20" s="105"/>
      <c r="H20" s="105"/>
      <c r="I20" s="39"/>
    </row>
    <row r="21" spans="1:9" ht="18" customHeight="1" thickTop="1">
      <c r="A21" s="76"/>
      <c r="B21" s="25">
        <v>3</v>
      </c>
      <c r="C21" s="14"/>
      <c r="D21" s="15" t="s">
        <v>26</v>
      </c>
      <c r="E21" s="32"/>
      <c r="F21" s="32"/>
      <c r="G21" s="40"/>
      <c r="H21" s="32"/>
      <c r="I21" s="41"/>
    </row>
    <row r="22" spans="1:9" ht="18" customHeight="1">
      <c r="A22" s="76"/>
      <c r="B22" s="30"/>
      <c r="C22" s="16" t="s">
        <v>27</v>
      </c>
      <c r="D22" s="20" t="s">
        <v>28</v>
      </c>
      <c r="E22" s="21" t="s">
        <v>29</v>
      </c>
      <c r="F22" s="94">
        <v>1</v>
      </c>
      <c r="G22" s="95">
        <v>0</v>
      </c>
      <c r="H22" s="100">
        <f>F1*+G22</f>
        <v>0</v>
      </c>
      <c r="I22" s="97">
        <f>F22+H22</f>
        <v>1</v>
      </c>
    </row>
    <row r="23" spans="1:9" ht="18" customHeight="1">
      <c r="A23" s="76"/>
      <c r="B23" s="26"/>
      <c r="C23" s="16" t="s">
        <v>30</v>
      </c>
      <c r="D23" s="10" t="s">
        <v>31</v>
      </c>
      <c r="E23" s="11" t="s">
        <v>29</v>
      </c>
      <c r="F23" s="94">
        <v>1</v>
      </c>
      <c r="G23" s="95">
        <v>0</v>
      </c>
      <c r="H23" s="100">
        <f>F2*+G23</f>
        <v>0</v>
      </c>
      <c r="I23" s="97">
        <f>F23+H23</f>
        <v>1</v>
      </c>
    </row>
    <row r="24" spans="1:9" ht="18" customHeight="1" thickBot="1">
      <c r="A24" s="76"/>
      <c r="B24" s="31"/>
      <c r="C24" s="22" t="s">
        <v>32</v>
      </c>
      <c r="D24" s="23" t="s">
        <v>33</v>
      </c>
      <c r="E24" s="24" t="s">
        <v>34</v>
      </c>
      <c r="F24" s="98">
        <v>1</v>
      </c>
      <c r="G24" s="99">
        <v>0</v>
      </c>
      <c r="H24" s="103">
        <f>F6*+G24</f>
        <v>0</v>
      </c>
      <c r="I24" s="104">
        <f>F24+H24</f>
        <v>1</v>
      </c>
    </row>
    <row r="25" spans="1:9" ht="15.75" thickTop="1"/>
  </sheetData>
  <mergeCells count="10">
    <mergeCell ref="B5:I5"/>
    <mergeCell ref="B2:I2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25"/>
  <sheetViews>
    <sheetView view="pageBreakPreview" zoomScaleNormal="100" zoomScaleSheetLayoutView="100" workbookViewId="0">
      <selection activeCell="K4" sqref="K4"/>
    </sheetView>
  </sheetViews>
  <sheetFormatPr baseColWidth="10" defaultRowHeight="15"/>
  <cols>
    <col min="1" max="1" width="1.5703125" customWidth="1"/>
    <col min="2" max="2" width="4" customWidth="1"/>
    <col min="3" max="3" width="4.42578125" customWidth="1"/>
    <col min="4" max="4" width="39.42578125" customWidth="1"/>
    <col min="5" max="5" width="5.85546875" customWidth="1"/>
    <col min="6" max="6" width="8.140625" bestFit="1" customWidth="1"/>
    <col min="7" max="7" width="9.42578125" customWidth="1"/>
    <col min="8" max="8" width="10.85546875" customWidth="1"/>
  </cols>
  <sheetData>
    <row r="1" spans="1:9" ht="7.5" customHeight="1">
      <c r="A1" s="76"/>
      <c r="B1" s="76"/>
      <c r="C1" s="76"/>
      <c r="D1" s="76"/>
      <c r="E1" s="76"/>
      <c r="F1" s="76"/>
      <c r="G1" s="76"/>
      <c r="H1" s="76"/>
      <c r="I1" s="76"/>
    </row>
    <row r="2" spans="1:9" ht="50.25" customHeight="1">
      <c r="A2" s="76"/>
      <c r="B2" s="135" t="s">
        <v>75</v>
      </c>
      <c r="C2" s="135"/>
      <c r="D2" s="135"/>
      <c r="E2" s="135"/>
      <c r="F2" s="135"/>
      <c r="G2" s="135"/>
      <c r="H2" s="135"/>
      <c r="I2" s="135"/>
    </row>
    <row r="3" spans="1:9" ht="16.5" customHeight="1">
      <c r="A3" s="76"/>
      <c r="B3" s="84"/>
      <c r="C3" s="84"/>
      <c r="D3" s="84"/>
      <c r="E3" s="84"/>
      <c r="F3" s="84"/>
      <c r="G3" s="84"/>
      <c r="H3" s="84"/>
      <c r="I3" s="84"/>
    </row>
    <row r="4" spans="1:9" ht="16.5" customHeight="1">
      <c r="A4" s="76"/>
      <c r="B4" s="84"/>
      <c r="C4" s="84"/>
      <c r="D4" s="84"/>
      <c r="E4" s="84"/>
      <c r="F4" s="84"/>
      <c r="G4" s="84"/>
      <c r="H4" s="84"/>
      <c r="I4" s="84"/>
    </row>
    <row r="5" spans="1:9" ht="28.5" customHeight="1">
      <c r="A5" s="76"/>
      <c r="B5" s="76"/>
      <c r="C5" s="136" t="s">
        <v>71</v>
      </c>
      <c r="D5" s="136"/>
      <c r="E5" s="136"/>
      <c r="F5" s="136"/>
      <c r="G5" s="136"/>
      <c r="H5" s="136"/>
      <c r="I5" s="136"/>
    </row>
    <row r="6" spans="1:9" ht="16.5" thickBot="1">
      <c r="A6" s="76"/>
      <c r="B6" s="76"/>
      <c r="C6" s="84"/>
      <c r="D6" s="84"/>
      <c r="E6" s="84"/>
      <c r="F6" s="84"/>
      <c r="G6" s="84"/>
      <c r="H6" s="84"/>
      <c r="I6" s="84"/>
    </row>
    <row r="7" spans="1:9" ht="15" customHeight="1" thickTop="1" thickBot="1">
      <c r="A7" s="76"/>
      <c r="B7" s="137" t="s">
        <v>9</v>
      </c>
      <c r="C7" s="139" t="s">
        <v>10</v>
      </c>
      <c r="D7" s="141" t="s">
        <v>11</v>
      </c>
      <c r="E7" s="143" t="s">
        <v>12</v>
      </c>
      <c r="F7" s="145" t="s">
        <v>13</v>
      </c>
      <c r="G7" s="147" t="s">
        <v>38</v>
      </c>
      <c r="H7" s="149" t="s">
        <v>35</v>
      </c>
      <c r="I7" s="147" t="s">
        <v>36</v>
      </c>
    </row>
    <row r="8" spans="1:9" ht="21" customHeight="1" thickBot="1">
      <c r="A8" s="76"/>
      <c r="B8" s="138"/>
      <c r="C8" s="140"/>
      <c r="D8" s="142"/>
      <c r="E8" s="144"/>
      <c r="F8" s="146"/>
      <c r="G8" s="148"/>
      <c r="H8" s="150"/>
      <c r="I8" s="148"/>
    </row>
    <row r="9" spans="1:9" ht="18" customHeight="1" thickTop="1" thickBot="1">
      <c r="A9" s="76"/>
      <c r="B9" s="85"/>
      <c r="C9" s="86"/>
      <c r="D9" s="86"/>
      <c r="E9" s="86"/>
      <c r="F9" s="34"/>
      <c r="G9" s="35"/>
      <c r="H9" s="34"/>
      <c r="I9" s="33"/>
    </row>
    <row r="10" spans="1:9" ht="18" customHeight="1" thickTop="1">
      <c r="A10" s="76"/>
      <c r="B10" s="25">
        <v>1</v>
      </c>
      <c r="C10" s="8"/>
      <c r="D10" s="15" t="s">
        <v>14</v>
      </c>
      <c r="E10" s="32"/>
      <c r="F10" s="32"/>
      <c r="G10" s="40"/>
      <c r="H10" s="32"/>
      <c r="I10" s="41"/>
    </row>
    <row r="11" spans="1:9" ht="18" customHeight="1">
      <c r="A11" s="76"/>
      <c r="B11" s="26"/>
      <c r="C11" s="9" t="s">
        <v>15</v>
      </c>
      <c r="D11" s="10" t="s">
        <v>16</v>
      </c>
      <c r="E11" s="36" t="s">
        <v>17</v>
      </c>
      <c r="F11" s="94">
        <f>+'1.1 Desbosque y Destronque'!F16</f>
        <v>0.10199999999999999</v>
      </c>
      <c r="G11" s="95">
        <v>0.1</v>
      </c>
      <c r="H11" s="96">
        <f>F11*G11</f>
        <v>1.0200000000000001E-2</v>
      </c>
      <c r="I11" s="97">
        <f>F11+H11</f>
        <v>0.11219999999999999</v>
      </c>
    </row>
    <row r="12" spans="1:9" ht="25.5" customHeight="1" thickBot="1">
      <c r="A12" s="76"/>
      <c r="B12" s="27"/>
      <c r="C12" s="9">
        <v>1.2</v>
      </c>
      <c r="D12" s="12" t="s">
        <v>19</v>
      </c>
      <c r="E12" s="37" t="s">
        <v>18</v>
      </c>
      <c r="F12" s="111">
        <f>+'1.2-Terraplén'!E46</f>
        <v>1619.52</v>
      </c>
      <c r="G12" s="112">
        <v>0.1</v>
      </c>
      <c r="H12" s="113">
        <f>F12*G12</f>
        <v>161.952</v>
      </c>
      <c r="I12" s="114">
        <f>F12+H12</f>
        <v>1781.472</v>
      </c>
    </row>
    <row r="13" spans="1:9" ht="18" customHeight="1" thickTop="1" thickBot="1">
      <c r="A13" s="76"/>
      <c r="B13" s="28"/>
      <c r="C13" s="13"/>
      <c r="D13" s="13"/>
      <c r="E13" s="13"/>
      <c r="F13" s="13"/>
      <c r="G13" s="38"/>
      <c r="H13" s="13"/>
      <c r="I13" s="33"/>
    </row>
    <row r="14" spans="1:9" ht="18" customHeight="1" thickTop="1">
      <c r="A14" s="76"/>
      <c r="B14" s="25">
        <v>2</v>
      </c>
      <c r="C14" s="14"/>
      <c r="D14" s="15" t="s">
        <v>20</v>
      </c>
      <c r="E14" s="32"/>
      <c r="F14" s="32"/>
      <c r="G14" s="40"/>
      <c r="H14" s="32"/>
      <c r="I14" s="41"/>
    </row>
    <row r="15" spans="1:9" ht="18" customHeight="1">
      <c r="A15" s="76"/>
      <c r="B15" s="26"/>
      <c r="C15" s="16" t="s">
        <v>21</v>
      </c>
      <c r="D15" s="10" t="s">
        <v>67</v>
      </c>
      <c r="E15" s="11" t="s">
        <v>18</v>
      </c>
      <c r="F15" s="94">
        <v>0</v>
      </c>
      <c r="G15" s="95">
        <v>0.1</v>
      </c>
      <c r="H15" s="100">
        <f t="shared" ref="H15:H19" si="0">F15*G15</f>
        <v>0</v>
      </c>
      <c r="I15" s="97">
        <f t="shared" ref="I15:I19" si="1">F15+H15</f>
        <v>0</v>
      </c>
    </row>
    <row r="16" spans="1:9" ht="25.5">
      <c r="A16" s="76"/>
      <c r="B16" s="26"/>
      <c r="C16" s="16" t="s">
        <v>22</v>
      </c>
      <c r="D16" s="12" t="s">
        <v>37</v>
      </c>
      <c r="E16" s="11" t="s">
        <v>23</v>
      </c>
      <c r="F16" s="94">
        <f>+'2.2-Geoceldas'!F18</f>
        <v>512.97840000000008</v>
      </c>
      <c r="G16" s="95">
        <v>0.05</v>
      </c>
      <c r="H16" s="100">
        <f t="shared" si="0"/>
        <v>25.648920000000004</v>
      </c>
      <c r="I16" s="97">
        <f t="shared" si="1"/>
        <v>538.62732000000005</v>
      </c>
    </row>
    <row r="17" spans="1:9" ht="18" customHeight="1">
      <c r="A17" s="76"/>
      <c r="B17" s="26"/>
      <c r="C17" s="16" t="s">
        <v>24</v>
      </c>
      <c r="D17" s="10" t="s">
        <v>25</v>
      </c>
      <c r="E17" s="11" t="s">
        <v>23</v>
      </c>
      <c r="F17" s="94">
        <v>0</v>
      </c>
      <c r="G17" s="95">
        <v>0.05</v>
      </c>
      <c r="H17" s="100">
        <f t="shared" si="0"/>
        <v>0</v>
      </c>
      <c r="I17" s="97">
        <f t="shared" si="1"/>
        <v>0</v>
      </c>
    </row>
    <row r="18" spans="1:9" ht="18" customHeight="1">
      <c r="A18" s="76"/>
      <c r="B18" s="26"/>
      <c r="C18" s="16">
        <v>2.4</v>
      </c>
      <c r="D18" s="10" t="s">
        <v>68</v>
      </c>
      <c r="E18" s="11" t="s">
        <v>18</v>
      </c>
      <c r="F18" s="106">
        <v>0</v>
      </c>
      <c r="G18" s="102">
        <v>0.05</v>
      </c>
      <c r="H18" s="100">
        <f t="shared" si="0"/>
        <v>0</v>
      </c>
      <c r="I18" s="97">
        <f t="shared" si="1"/>
        <v>0</v>
      </c>
    </row>
    <row r="19" spans="1:9" ht="18" customHeight="1" thickBot="1">
      <c r="A19" s="76"/>
      <c r="B19" s="31"/>
      <c r="C19" s="42">
        <v>2.5</v>
      </c>
      <c r="D19" s="23" t="s">
        <v>69</v>
      </c>
      <c r="E19" s="24" t="s">
        <v>18</v>
      </c>
      <c r="F19" s="107">
        <f>+'2.5-Geotubo(3m2)'!F8</f>
        <v>655.34999999999991</v>
      </c>
      <c r="G19" s="99">
        <v>0.05</v>
      </c>
      <c r="H19" s="103">
        <f t="shared" si="0"/>
        <v>32.767499999999998</v>
      </c>
      <c r="I19" s="104">
        <f t="shared" si="1"/>
        <v>688.11749999999995</v>
      </c>
    </row>
    <row r="20" spans="1:9" ht="18" customHeight="1" thickTop="1" thickBot="1">
      <c r="A20" s="76"/>
      <c r="B20" s="29"/>
      <c r="C20" s="17"/>
      <c r="D20" s="18"/>
      <c r="E20" s="19"/>
      <c r="F20" s="105"/>
      <c r="G20" s="105"/>
      <c r="H20" s="105"/>
      <c r="I20" s="39"/>
    </row>
    <row r="21" spans="1:9" ht="18" customHeight="1" thickTop="1">
      <c r="A21" s="76"/>
      <c r="B21" s="25">
        <v>3</v>
      </c>
      <c r="C21" s="14"/>
      <c r="D21" s="15" t="s">
        <v>26</v>
      </c>
      <c r="E21" s="32"/>
      <c r="F21" s="32"/>
      <c r="G21" s="40"/>
      <c r="H21" s="32"/>
      <c r="I21" s="41"/>
    </row>
    <row r="22" spans="1:9" ht="18" customHeight="1">
      <c r="A22" s="76"/>
      <c r="B22" s="30"/>
      <c r="C22" s="16" t="s">
        <v>27</v>
      </c>
      <c r="D22" s="20" t="s">
        <v>28</v>
      </c>
      <c r="E22" s="21" t="s">
        <v>29</v>
      </c>
      <c r="F22" s="94">
        <v>1</v>
      </c>
      <c r="G22" s="95">
        <v>0</v>
      </c>
      <c r="H22" s="100">
        <f>F1*+G22</f>
        <v>0</v>
      </c>
      <c r="I22" s="97">
        <f>F22+H22</f>
        <v>1</v>
      </c>
    </row>
    <row r="23" spans="1:9" ht="18" customHeight="1">
      <c r="A23" s="76"/>
      <c r="B23" s="26"/>
      <c r="C23" s="16" t="s">
        <v>30</v>
      </c>
      <c r="D23" s="10" t="s">
        <v>31</v>
      </c>
      <c r="E23" s="11" t="s">
        <v>29</v>
      </c>
      <c r="F23" s="94">
        <v>1</v>
      </c>
      <c r="G23" s="95">
        <v>0</v>
      </c>
      <c r="H23" s="100">
        <f>F2*+G23</f>
        <v>0</v>
      </c>
      <c r="I23" s="97">
        <f>F23+H23</f>
        <v>1</v>
      </c>
    </row>
    <row r="24" spans="1:9" ht="18" customHeight="1" thickBot="1">
      <c r="A24" s="76"/>
      <c r="B24" s="31"/>
      <c r="C24" s="22" t="s">
        <v>32</v>
      </c>
      <c r="D24" s="23" t="s">
        <v>33</v>
      </c>
      <c r="E24" s="24" t="s">
        <v>34</v>
      </c>
      <c r="F24" s="98">
        <v>1</v>
      </c>
      <c r="G24" s="99">
        <v>0</v>
      </c>
      <c r="H24" s="103">
        <f>F5*+G24</f>
        <v>0</v>
      </c>
      <c r="I24" s="104">
        <f>F24+H24</f>
        <v>1</v>
      </c>
    </row>
    <row r="25" spans="1:9" ht="15.75" thickTop="1"/>
  </sheetData>
  <mergeCells count="10">
    <mergeCell ref="B2:I2"/>
    <mergeCell ref="B7:B8"/>
    <mergeCell ref="C7:C8"/>
    <mergeCell ref="D7:D8"/>
    <mergeCell ref="E7:E8"/>
    <mergeCell ref="F7:F8"/>
    <mergeCell ref="G7:G8"/>
    <mergeCell ref="H7:H8"/>
    <mergeCell ref="I7:I8"/>
    <mergeCell ref="C5:I5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16"/>
  <sheetViews>
    <sheetView showGridLines="0" view="pageBreakPreview" zoomScaleNormal="100" zoomScaleSheetLayoutView="100" workbookViewId="0">
      <selection activeCell="K4" sqref="K4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3"/>
      <c r="B1" s="43"/>
      <c r="C1" s="44"/>
      <c r="D1" s="43"/>
      <c r="E1" s="45"/>
      <c r="F1" s="46"/>
      <c r="G1" s="46"/>
    </row>
    <row r="2" spans="1:8" ht="59.25" customHeight="1">
      <c r="A2" s="160" t="s">
        <v>63</v>
      </c>
      <c r="B2" s="160"/>
      <c r="C2" s="160"/>
      <c r="D2" s="160"/>
      <c r="E2" s="160"/>
      <c r="F2" s="160"/>
      <c r="G2" s="160"/>
    </row>
    <row r="3" spans="1:8" ht="15.75">
      <c r="A3" s="47"/>
      <c r="B3" s="48"/>
      <c r="C3" s="48"/>
      <c r="D3" s="48"/>
      <c r="E3" s="48"/>
      <c r="F3" s="48"/>
      <c r="G3" s="48"/>
    </row>
    <row r="4" spans="1:8" ht="15.75">
      <c r="B4" s="49" t="s">
        <v>56</v>
      </c>
      <c r="C4" s="161" t="s">
        <v>57</v>
      </c>
      <c r="D4" s="161"/>
      <c r="E4" s="161"/>
      <c r="F4" s="161"/>
      <c r="G4" s="6"/>
      <c r="H4" s="2"/>
    </row>
    <row r="5" spans="1:8" ht="15.75">
      <c r="B5" s="1"/>
      <c r="C5" s="5"/>
      <c r="D5" s="6"/>
      <c r="E5" s="6"/>
      <c r="F5" s="6"/>
      <c r="G5" s="6"/>
      <c r="H5" s="2"/>
    </row>
    <row r="6" spans="1:8" ht="37.5" customHeight="1" thickBot="1">
      <c r="B6" s="162" t="s">
        <v>60</v>
      </c>
      <c r="C6" s="162"/>
      <c r="D6" s="162"/>
      <c r="E6" s="162"/>
      <c r="F6" s="162"/>
      <c r="G6" s="162"/>
    </row>
    <row r="7" spans="1:8" ht="15.75" thickBot="1">
      <c r="B7" s="3"/>
      <c r="C7" s="154" t="s">
        <v>58</v>
      </c>
      <c r="D7" s="155"/>
      <c r="E7" s="51" t="s">
        <v>39</v>
      </c>
      <c r="F7" s="61" t="s">
        <v>59</v>
      </c>
      <c r="G7" s="3"/>
    </row>
    <row r="8" spans="1:8">
      <c r="C8" s="156">
        <v>119.699</v>
      </c>
      <c r="D8" s="157"/>
      <c r="E8" s="54">
        <v>1</v>
      </c>
      <c r="F8" s="91">
        <f>C8*E8/10000</f>
        <v>1.19699E-2</v>
      </c>
      <c r="H8" t="s">
        <v>54</v>
      </c>
    </row>
    <row r="9" spans="1:8" ht="15.75" thickBot="1">
      <c r="C9" s="158">
        <v>246.184</v>
      </c>
      <c r="D9" s="159"/>
      <c r="E9" s="89">
        <v>1</v>
      </c>
      <c r="F9" s="92">
        <f>C9*E9/10000</f>
        <v>2.4618399999999999E-2</v>
      </c>
    </row>
    <row r="10" spans="1:8" ht="15.75" thickBot="1">
      <c r="F10" s="90">
        <f>+SUM(F8:F9)</f>
        <v>3.6588299999999997E-2</v>
      </c>
    </row>
    <row r="13" spans="1:8" ht="19.5" thickBot="1">
      <c r="B13" s="162" t="s">
        <v>61</v>
      </c>
      <c r="C13" s="162"/>
      <c r="D13" s="162"/>
      <c r="E13" s="162"/>
      <c r="F13" s="162"/>
      <c r="G13" s="162"/>
    </row>
    <row r="14" spans="1:8" ht="15.75" thickBot="1">
      <c r="B14" s="3"/>
      <c r="C14" s="154" t="s">
        <v>58</v>
      </c>
      <c r="D14" s="155"/>
      <c r="E14" s="51" t="s">
        <v>39</v>
      </c>
      <c r="F14" s="61" t="s">
        <v>59</v>
      </c>
      <c r="G14" s="3"/>
      <c r="H14" t="s">
        <v>55</v>
      </c>
    </row>
    <row r="15" spans="1:8" ht="15.75" thickBot="1">
      <c r="C15" s="152">
        <v>60</v>
      </c>
      <c r="D15" s="153"/>
      <c r="E15" s="82">
        <f>+'2.5-Geotubo(3m2)'!E8</f>
        <v>17</v>
      </c>
      <c r="F15" s="93">
        <f>C15*E15/10000</f>
        <v>0.10199999999999999</v>
      </c>
    </row>
    <row r="16" spans="1:8" ht="15.75" thickBot="1">
      <c r="F16" s="90">
        <f>+SUM(F15:F15)</f>
        <v>0.10199999999999999</v>
      </c>
    </row>
  </sheetData>
  <mergeCells count="9">
    <mergeCell ref="C15:D15"/>
    <mergeCell ref="C7:D7"/>
    <mergeCell ref="C8:D8"/>
    <mergeCell ref="C9:D9"/>
    <mergeCell ref="A2:G2"/>
    <mergeCell ref="C4:F4"/>
    <mergeCell ref="B6:G6"/>
    <mergeCell ref="B13:G13"/>
    <mergeCell ref="C14:D14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47"/>
  <sheetViews>
    <sheetView showGridLines="0" view="pageBreakPreview" topLeftCell="A28" zoomScaleNormal="100" zoomScaleSheetLayoutView="100" workbookViewId="0">
      <selection activeCell="K4" sqref="K4"/>
    </sheetView>
  </sheetViews>
  <sheetFormatPr baseColWidth="10" defaultRowHeight="15"/>
  <cols>
    <col min="1" max="1" width="8.5703125" customWidth="1"/>
    <col min="2" max="2" width="13.28515625" customWidth="1"/>
    <col min="3" max="3" width="23.42578125" bestFit="1" customWidth="1"/>
    <col min="4" max="4" width="9.140625" customWidth="1"/>
    <col min="5" max="5" width="14.28515625" bestFit="1" customWidth="1"/>
    <col min="6" max="6" width="14.85546875" customWidth="1"/>
    <col min="7" max="7" width="7.7109375" customWidth="1"/>
    <col min="8" max="8" width="15.85546875" customWidth="1"/>
    <col min="9" max="9" width="13.7109375" customWidth="1"/>
    <col min="10" max="10" width="11.42578125" customWidth="1"/>
  </cols>
  <sheetData>
    <row r="1" spans="1:10" ht="7.5" customHeight="1">
      <c r="A1" s="66"/>
      <c r="B1" s="66"/>
      <c r="C1" s="67"/>
      <c r="D1" s="66"/>
      <c r="E1" s="68"/>
      <c r="F1" s="69"/>
      <c r="G1" s="69"/>
    </row>
    <row r="2" spans="1:10" ht="59.25" customHeight="1">
      <c r="A2" s="171" t="s">
        <v>63</v>
      </c>
      <c r="B2" s="171"/>
      <c r="C2" s="171"/>
      <c r="D2" s="171"/>
      <c r="E2" s="171"/>
      <c r="F2" s="171"/>
      <c r="G2" s="171"/>
    </row>
    <row r="3" spans="1:10" ht="12" customHeight="1">
      <c r="A3" s="118"/>
      <c r="B3" s="119"/>
      <c r="C3" s="119"/>
      <c r="D3" s="119"/>
      <c r="E3" s="119"/>
      <c r="F3" s="119"/>
      <c r="G3" s="119"/>
    </row>
    <row r="4" spans="1:10" ht="15.75">
      <c r="A4" s="70" t="s">
        <v>43</v>
      </c>
      <c r="B4" s="71" t="s">
        <v>42</v>
      </c>
      <c r="C4" s="72"/>
      <c r="D4" s="72"/>
      <c r="E4" s="72"/>
      <c r="F4" s="72"/>
      <c r="G4" s="72"/>
      <c r="J4" s="2"/>
    </row>
    <row r="5" spans="1:10" ht="10.5" customHeight="1">
      <c r="A5" s="73"/>
      <c r="B5" s="74"/>
      <c r="C5" s="74"/>
      <c r="D5" s="75"/>
      <c r="E5" s="75"/>
      <c r="F5" s="75"/>
      <c r="G5" s="75"/>
      <c r="J5" s="2"/>
    </row>
    <row r="6" spans="1:10" ht="36" customHeight="1">
      <c r="A6" s="172" t="s">
        <v>60</v>
      </c>
      <c r="B6" s="172"/>
      <c r="C6" s="172"/>
      <c r="D6" s="172"/>
      <c r="E6" s="172"/>
      <c r="F6" s="172"/>
      <c r="G6" s="76"/>
    </row>
    <row r="7" spans="1:10" ht="15.75" thickBot="1">
      <c r="A7" s="76"/>
      <c r="B7" s="76"/>
      <c r="C7" s="76"/>
      <c r="D7" s="76"/>
      <c r="E7" s="76"/>
      <c r="F7" s="76"/>
      <c r="G7" s="76"/>
    </row>
    <row r="8" spans="1:10" ht="24.95" customHeight="1" thickBot="1">
      <c r="A8" s="120"/>
      <c r="B8" s="77" t="s">
        <v>0</v>
      </c>
      <c r="C8" s="50" t="s">
        <v>6</v>
      </c>
      <c r="D8" s="50" t="s">
        <v>4</v>
      </c>
      <c r="E8" s="51" t="s">
        <v>5</v>
      </c>
      <c r="F8" s="121" t="s">
        <v>41</v>
      </c>
      <c r="G8" s="76"/>
      <c r="H8" s="131"/>
      <c r="I8" s="131"/>
    </row>
    <row r="9" spans="1:10" ht="15" customHeight="1">
      <c r="A9" s="76"/>
      <c r="B9" s="52">
        <v>-30</v>
      </c>
      <c r="C9" s="115"/>
      <c r="D9" s="53">
        <v>3.6044999999999998</v>
      </c>
      <c r="E9" s="54"/>
      <c r="F9" s="122"/>
      <c r="G9" s="76"/>
    </row>
    <row r="10" spans="1:10" ht="15" customHeight="1">
      <c r="A10" s="76"/>
      <c r="B10" s="55">
        <v>-15</v>
      </c>
      <c r="C10" s="116">
        <f>B10-B9</f>
        <v>15</v>
      </c>
      <c r="D10" s="56">
        <v>0.60299999999999998</v>
      </c>
      <c r="E10" s="57">
        <f>(D10+D9)/2</f>
        <v>2.1037499999999998</v>
      </c>
      <c r="F10" s="123">
        <f>E10*C10</f>
        <v>31.556249999999999</v>
      </c>
      <c r="G10" s="76"/>
    </row>
    <row r="11" spans="1:10" ht="15" customHeight="1">
      <c r="A11" s="76"/>
      <c r="B11" s="55">
        <v>0</v>
      </c>
      <c r="C11" s="116">
        <f>B11-B10</f>
        <v>15</v>
      </c>
      <c r="D11" s="56">
        <v>0.92749999999999999</v>
      </c>
      <c r="E11" s="57">
        <f t="shared" ref="E11:E21" si="0">(D11+D10)/2</f>
        <v>0.76524999999999999</v>
      </c>
      <c r="F11" s="123">
        <f t="shared" ref="F11:F21" si="1">E11*C11</f>
        <v>11.47875</v>
      </c>
      <c r="G11" s="76"/>
    </row>
    <row r="12" spans="1:10" ht="15" customHeight="1">
      <c r="A12" s="76"/>
      <c r="B12" s="55">
        <v>20</v>
      </c>
      <c r="C12" s="116">
        <f t="shared" ref="C12:C21" si="2">B12-B11</f>
        <v>20</v>
      </c>
      <c r="D12" s="56">
        <v>0</v>
      </c>
      <c r="E12" s="57">
        <f t="shared" si="0"/>
        <v>0.46375</v>
      </c>
      <c r="F12" s="123">
        <f>E12*C12</f>
        <v>9.2750000000000004</v>
      </c>
      <c r="G12" s="76"/>
    </row>
    <row r="13" spans="1:10" ht="15" customHeight="1">
      <c r="A13" s="76"/>
      <c r="B13" s="55">
        <v>40</v>
      </c>
      <c r="C13" s="116">
        <f t="shared" si="2"/>
        <v>20</v>
      </c>
      <c r="D13" s="56">
        <v>7.9814999999999996</v>
      </c>
      <c r="E13" s="57">
        <f t="shared" si="0"/>
        <v>3.9907499999999998</v>
      </c>
      <c r="F13" s="123">
        <f t="shared" si="1"/>
        <v>79.814999999999998</v>
      </c>
      <c r="G13" s="76"/>
    </row>
    <row r="14" spans="1:10" ht="15" customHeight="1">
      <c r="A14" s="76"/>
      <c r="B14" s="55">
        <v>60</v>
      </c>
      <c r="C14" s="116">
        <f t="shared" si="2"/>
        <v>20</v>
      </c>
      <c r="D14" s="56">
        <v>1.589</v>
      </c>
      <c r="E14" s="57">
        <f t="shared" si="0"/>
        <v>4.7852499999999996</v>
      </c>
      <c r="F14" s="123">
        <f>E14*C14</f>
        <v>95.704999999999984</v>
      </c>
      <c r="G14" s="76"/>
    </row>
    <row r="15" spans="1:10" ht="15" customHeight="1">
      <c r="A15" s="76"/>
      <c r="B15" s="124">
        <v>80</v>
      </c>
      <c r="C15" s="116">
        <f t="shared" si="2"/>
        <v>20</v>
      </c>
      <c r="D15" s="56">
        <v>2.4049999999999998</v>
      </c>
      <c r="E15" s="57">
        <f t="shared" si="0"/>
        <v>1.9969999999999999</v>
      </c>
      <c r="F15" s="123">
        <f t="shared" si="1"/>
        <v>39.94</v>
      </c>
      <c r="G15" s="76"/>
    </row>
    <row r="16" spans="1:10" ht="15" customHeight="1">
      <c r="A16" s="76"/>
      <c r="B16" s="124">
        <v>100</v>
      </c>
      <c r="C16" s="116">
        <f t="shared" si="2"/>
        <v>20</v>
      </c>
      <c r="D16" s="56">
        <v>13.539</v>
      </c>
      <c r="E16" s="57">
        <f t="shared" si="0"/>
        <v>7.9719999999999995</v>
      </c>
      <c r="F16" s="123">
        <f t="shared" si="1"/>
        <v>159.44</v>
      </c>
      <c r="G16" s="76"/>
    </row>
    <row r="17" spans="1:7" ht="15" customHeight="1">
      <c r="A17" s="76"/>
      <c r="B17" s="124">
        <v>120</v>
      </c>
      <c r="C17" s="116">
        <f t="shared" si="2"/>
        <v>20</v>
      </c>
      <c r="D17" s="56">
        <v>0</v>
      </c>
      <c r="E17" s="57">
        <f t="shared" si="0"/>
        <v>6.7694999999999999</v>
      </c>
      <c r="F17" s="123">
        <f t="shared" si="1"/>
        <v>135.38999999999999</v>
      </c>
      <c r="G17" s="76"/>
    </row>
    <row r="18" spans="1:7" ht="15" customHeight="1">
      <c r="A18" s="76"/>
      <c r="B18" s="124">
        <v>140</v>
      </c>
      <c r="C18" s="116">
        <f t="shared" si="2"/>
        <v>20</v>
      </c>
      <c r="D18" s="56">
        <v>0.1085</v>
      </c>
      <c r="E18" s="57">
        <f t="shared" si="0"/>
        <v>5.425E-2</v>
      </c>
      <c r="F18" s="123">
        <f t="shared" si="1"/>
        <v>1.085</v>
      </c>
      <c r="G18" s="76"/>
    </row>
    <row r="19" spans="1:7" ht="15" customHeight="1">
      <c r="A19" s="76"/>
      <c r="B19" s="124">
        <v>160</v>
      </c>
      <c r="C19" s="116">
        <f t="shared" si="2"/>
        <v>20</v>
      </c>
      <c r="D19" s="56">
        <v>1.6910000000000001</v>
      </c>
      <c r="E19" s="57">
        <f t="shared" si="0"/>
        <v>0.89975000000000005</v>
      </c>
      <c r="F19" s="123">
        <f t="shared" si="1"/>
        <v>17.995000000000001</v>
      </c>
      <c r="G19" s="76"/>
    </row>
    <row r="20" spans="1:7" ht="15" customHeight="1">
      <c r="A20" s="76"/>
      <c r="B20" s="124">
        <v>180</v>
      </c>
      <c r="C20" s="116">
        <f t="shared" si="2"/>
        <v>20</v>
      </c>
      <c r="D20" s="56">
        <v>0.82099999999999995</v>
      </c>
      <c r="E20" s="57">
        <f t="shared" si="0"/>
        <v>1.256</v>
      </c>
      <c r="F20" s="123">
        <f t="shared" si="1"/>
        <v>25.12</v>
      </c>
      <c r="G20" s="76"/>
    </row>
    <row r="21" spans="1:7" ht="15" customHeight="1" thickBot="1">
      <c r="A21" s="76"/>
      <c r="B21" s="58">
        <v>200</v>
      </c>
      <c r="C21" s="117">
        <f t="shared" si="2"/>
        <v>20</v>
      </c>
      <c r="D21" s="59">
        <v>0.61450000000000005</v>
      </c>
      <c r="E21" s="60">
        <f t="shared" si="0"/>
        <v>0.71775</v>
      </c>
      <c r="F21" s="125">
        <f t="shared" si="1"/>
        <v>14.355</v>
      </c>
      <c r="G21" s="76"/>
    </row>
    <row r="22" spans="1:7" ht="15" customHeight="1" thickBot="1">
      <c r="A22" s="76"/>
      <c r="B22" s="76"/>
      <c r="C22" s="76"/>
      <c r="D22" s="76"/>
      <c r="E22" s="76"/>
      <c r="F22" s="126">
        <f>SUM(F9:F21)</f>
        <v>621.15499999999997</v>
      </c>
      <c r="G22" s="76"/>
    </row>
    <row r="23" spans="1:7">
      <c r="A23" s="76"/>
      <c r="B23" s="76"/>
      <c r="C23" s="76"/>
      <c r="D23" s="76"/>
      <c r="E23" s="76"/>
      <c r="F23" s="76"/>
      <c r="G23" s="76"/>
    </row>
    <row r="24" spans="1:7">
      <c r="A24" s="76"/>
      <c r="B24" s="76"/>
      <c r="C24" s="76"/>
      <c r="D24" s="76"/>
      <c r="E24" s="76"/>
      <c r="F24" s="76"/>
      <c r="G24" s="76"/>
    </row>
    <row r="25" spans="1:7" ht="18">
      <c r="A25" s="76"/>
      <c r="B25" s="173" t="s">
        <v>52</v>
      </c>
      <c r="C25" s="173"/>
      <c r="D25" s="173"/>
      <c r="E25" s="173"/>
      <c r="F25" s="76"/>
      <c r="G25" s="76"/>
    </row>
    <row r="26" spans="1:7">
      <c r="A26" s="76"/>
      <c r="B26" s="76"/>
      <c r="C26" s="76"/>
      <c r="D26" s="76"/>
      <c r="E26" s="76"/>
      <c r="F26" s="76"/>
      <c r="G26" s="76"/>
    </row>
    <row r="27" spans="1:7" ht="19.5" thickBot="1">
      <c r="A27" s="76"/>
      <c r="B27" s="172" t="s">
        <v>61</v>
      </c>
      <c r="C27" s="172"/>
      <c r="D27" s="172"/>
      <c r="E27" s="172"/>
      <c r="F27" s="172"/>
      <c r="G27" s="76"/>
    </row>
    <row r="28" spans="1:7" ht="15.75" thickBot="1">
      <c r="A28" s="76"/>
      <c r="B28" s="76"/>
      <c r="C28" s="174" t="s">
        <v>72</v>
      </c>
      <c r="D28" s="175"/>
      <c r="E28" s="175" t="s">
        <v>73</v>
      </c>
      <c r="F28" s="176"/>
      <c r="G28" s="76"/>
    </row>
    <row r="29" spans="1:7">
      <c r="A29" s="76"/>
      <c r="B29" s="76"/>
      <c r="C29" s="163">
        <v>0</v>
      </c>
      <c r="D29" s="164"/>
      <c r="E29" s="165">
        <v>12.978000000000002</v>
      </c>
      <c r="F29" s="166"/>
      <c r="G29" s="76"/>
    </row>
    <row r="30" spans="1:7">
      <c r="A30" s="76"/>
      <c r="B30" s="76"/>
      <c r="C30" s="167">
        <v>50</v>
      </c>
      <c r="D30" s="168"/>
      <c r="E30" s="169">
        <v>32.730000000000004</v>
      </c>
      <c r="F30" s="170"/>
      <c r="G30" s="76"/>
    </row>
    <row r="31" spans="1:7">
      <c r="A31" s="76"/>
      <c r="B31" s="76"/>
      <c r="C31" s="167">
        <v>100</v>
      </c>
      <c r="D31" s="168"/>
      <c r="E31" s="169">
        <v>58.872</v>
      </c>
      <c r="F31" s="170"/>
      <c r="G31" s="76"/>
    </row>
    <row r="32" spans="1:7">
      <c r="A32" s="76"/>
      <c r="C32" s="167">
        <v>150</v>
      </c>
      <c r="D32" s="168"/>
      <c r="E32" s="169">
        <v>143.34</v>
      </c>
      <c r="F32" s="170"/>
      <c r="G32" s="76"/>
    </row>
    <row r="33" spans="1:7">
      <c r="A33" s="76"/>
      <c r="C33" s="167">
        <v>200</v>
      </c>
      <c r="D33" s="168"/>
      <c r="E33" s="169">
        <v>116.81</v>
      </c>
      <c r="F33" s="170"/>
      <c r="G33" s="76"/>
    </row>
    <row r="34" spans="1:7">
      <c r="A34" s="76"/>
      <c r="C34" s="167">
        <v>250</v>
      </c>
      <c r="D34" s="168"/>
      <c r="E34" s="169">
        <v>167.82000000000002</v>
      </c>
      <c r="F34" s="170"/>
      <c r="G34" s="76"/>
    </row>
    <row r="35" spans="1:7">
      <c r="A35" s="76"/>
      <c r="C35" s="167">
        <v>300</v>
      </c>
      <c r="D35" s="168"/>
      <c r="E35" s="169">
        <v>180.8</v>
      </c>
      <c r="F35" s="170"/>
      <c r="G35" s="76"/>
    </row>
    <row r="36" spans="1:7">
      <c r="A36" s="76"/>
      <c r="C36" s="167">
        <v>350</v>
      </c>
      <c r="D36" s="168"/>
      <c r="E36" s="169">
        <v>124.62</v>
      </c>
      <c r="F36" s="170"/>
      <c r="G36" s="76"/>
    </row>
    <row r="37" spans="1:7">
      <c r="A37" s="76"/>
      <c r="C37" s="167">
        <v>400</v>
      </c>
      <c r="D37" s="168"/>
      <c r="E37" s="169">
        <v>128.9</v>
      </c>
      <c r="F37" s="170"/>
      <c r="G37" s="76"/>
    </row>
    <row r="38" spans="1:7">
      <c r="A38" s="76"/>
      <c r="C38" s="167">
        <v>450</v>
      </c>
      <c r="D38" s="168"/>
      <c r="E38" s="169">
        <v>169.72000000000003</v>
      </c>
      <c r="F38" s="170"/>
      <c r="G38" s="76"/>
    </row>
    <row r="39" spans="1:7">
      <c r="A39" s="76"/>
      <c r="C39" s="167">
        <v>500</v>
      </c>
      <c r="D39" s="168"/>
      <c r="E39" s="169">
        <v>207.52</v>
      </c>
      <c r="F39" s="170"/>
      <c r="G39" s="76"/>
    </row>
    <row r="40" spans="1:7">
      <c r="A40" s="76"/>
      <c r="C40" s="167">
        <v>550</v>
      </c>
      <c r="D40" s="168"/>
      <c r="E40" s="169">
        <v>153.64599999999999</v>
      </c>
      <c r="F40" s="170"/>
      <c r="G40" s="76"/>
    </row>
    <row r="41" spans="1:7">
      <c r="A41" s="76"/>
      <c r="C41" s="167">
        <v>600</v>
      </c>
      <c r="D41" s="168"/>
      <c r="E41" s="169">
        <v>42.46</v>
      </c>
      <c r="F41" s="170"/>
      <c r="G41" s="76"/>
    </row>
    <row r="42" spans="1:7">
      <c r="A42" s="76"/>
      <c r="C42" s="167">
        <v>650</v>
      </c>
      <c r="D42" s="168"/>
      <c r="E42" s="169">
        <v>28.966000000000001</v>
      </c>
      <c r="F42" s="170"/>
      <c r="G42" s="76"/>
    </row>
    <row r="43" spans="1:7">
      <c r="A43" s="76"/>
      <c r="C43" s="167">
        <v>700</v>
      </c>
      <c r="D43" s="168"/>
      <c r="E43" s="169">
        <v>21.908000000000001</v>
      </c>
      <c r="F43" s="170"/>
      <c r="G43" s="76"/>
    </row>
    <row r="44" spans="1:7">
      <c r="A44" s="76"/>
      <c r="C44" s="167">
        <v>750</v>
      </c>
      <c r="D44" s="168"/>
      <c r="E44" s="169">
        <v>15.73</v>
      </c>
      <c r="F44" s="170"/>
      <c r="G44" s="76"/>
    </row>
    <row r="45" spans="1:7" ht="15.75" thickBot="1">
      <c r="A45" s="76"/>
      <c r="C45" s="179">
        <v>800</v>
      </c>
      <c r="D45" s="180"/>
      <c r="E45" s="181">
        <v>12.7</v>
      </c>
      <c r="F45" s="182"/>
      <c r="G45" s="76"/>
    </row>
    <row r="46" spans="1:7" ht="15.75" thickBot="1">
      <c r="A46" s="76"/>
      <c r="B46" s="76"/>
      <c r="C46" s="76"/>
      <c r="D46" s="76"/>
      <c r="E46" s="177">
        <f>SUM(E29:F45)</f>
        <v>1619.52</v>
      </c>
      <c r="F46" s="178"/>
      <c r="G46" s="76"/>
    </row>
    <row r="47" spans="1:7">
      <c r="A47" s="76"/>
      <c r="B47" s="76"/>
      <c r="C47" s="76"/>
      <c r="D47" s="76"/>
      <c r="E47" s="76"/>
      <c r="F47" s="76"/>
      <c r="G47" s="76"/>
    </row>
  </sheetData>
  <mergeCells count="41">
    <mergeCell ref="E46:F46"/>
    <mergeCell ref="C44:D44"/>
    <mergeCell ref="E44:F44"/>
    <mergeCell ref="C45:D45"/>
    <mergeCell ref="E45:F45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32:F32"/>
    <mergeCell ref="C33:D33"/>
    <mergeCell ref="E33:F33"/>
    <mergeCell ref="C34:D34"/>
    <mergeCell ref="E34:F34"/>
    <mergeCell ref="C32:D32"/>
    <mergeCell ref="A2:G2"/>
    <mergeCell ref="A6:F6"/>
    <mergeCell ref="B25:E25"/>
    <mergeCell ref="B27:F27"/>
    <mergeCell ref="C28:D28"/>
    <mergeCell ref="E28:F28"/>
    <mergeCell ref="C29:D29"/>
    <mergeCell ref="E29:F29"/>
    <mergeCell ref="C30:D30"/>
    <mergeCell ref="E30:F30"/>
    <mergeCell ref="C31:D31"/>
    <mergeCell ref="E31:F31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19"/>
  <sheetViews>
    <sheetView showGridLines="0" view="pageBreakPreview" topLeftCell="A2" zoomScaleNormal="100" zoomScaleSheetLayoutView="100" workbookViewId="0">
      <selection activeCell="K4" sqref="K4"/>
    </sheetView>
  </sheetViews>
  <sheetFormatPr baseColWidth="10" defaultRowHeight="15"/>
  <cols>
    <col min="1" max="1" width="5" customWidth="1"/>
    <col min="2" max="2" width="7" customWidth="1"/>
    <col min="3" max="3" width="12.140625" customWidth="1"/>
    <col min="4" max="4" width="18.28515625" customWidth="1"/>
    <col min="5" max="5" width="19.140625" customWidth="1"/>
    <col min="6" max="6" width="15.85546875" customWidth="1"/>
    <col min="7" max="7" width="14.85546875" customWidth="1"/>
    <col min="8" max="8" width="11.85546875" bestFit="1" customWidth="1"/>
  </cols>
  <sheetData>
    <row r="1" spans="1:8" ht="7.5" customHeight="1">
      <c r="A1" s="43"/>
      <c r="B1" s="43"/>
      <c r="C1" s="44"/>
      <c r="D1" s="43"/>
      <c r="E1" s="45"/>
      <c r="F1" s="46"/>
      <c r="G1" s="46"/>
    </row>
    <row r="2" spans="1:8" ht="59.25" customHeight="1">
      <c r="A2" s="171" t="s">
        <v>63</v>
      </c>
      <c r="B2" s="171"/>
      <c r="C2" s="171"/>
      <c r="D2" s="171"/>
      <c r="E2" s="171"/>
      <c r="F2" s="171"/>
      <c r="G2" s="171"/>
    </row>
    <row r="3" spans="1:8" ht="15.75">
      <c r="A3" s="118"/>
      <c r="B3" s="119"/>
      <c r="C3" s="119"/>
      <c r="D3" s="119"/>
      <c r="E3" s="119"/>
      <c r="F3" s="119"/>
      <c r="G3" s="119"/>
    </row>
    <row r="4" spans="1:8">
      <c r="A4" s="76"/>
      <c r="B4" s="76"/>
      <c r="C4" s="76"/>
      <c r="D4" s="76"/>
      <c r="E4" s="76"/>
      <c r="F4" s="76"/>
      <c r="G4" s="76"/>
    </row>
    <row r="5" spans="1:8" ht="15.75" customHeight="1">
      <c r="A5" s="76"/>
      <c r="B5" s="70" t="s">
        <v>7</v>
      </c>
      <c r="C5" s="183" t="s">
        <v>66</v>
      </c>
      <c r="D5" s="183"/>
      <c r="E5" s="183"/>
      <c r="F5" s="183"/>
      <c r="G5" s="183"/>
      <c r="H5" s="2"/>
    </row>
    <row r="6" spans="1:8" ht="15.75">
      <c r="A6" s="76"/>
      <c r="B6" s="73"/>
      <c r="C6" s="128"/>
      <c r="D6" s="127"/>
      <c r="E6" s="127"/>
      <c r="F6" s="127"/>
      <c r="G6" s="127"/>
      <c r="H6" s="2"/>
    </row>
    <row r="7" spans="1:8" ht="37.5" customHeight="1" thickBot="1">
      <c r="A7" s="76"/>
      <c r="B7" s="172" t="s">
        <v>60</v>
      </c>
      <c r="C7" s="172"/>
      <c r="D7" s="172"/>
      <c r="E7" s="172"/>
      <c r="F7" s="172"/>
      <c r="G7" s="172"/>
    </row>
    <row r="8" spans="1:8" ht="24.95" customHeight="1" thickBot="1">
      <c r="A8" s="76"/>
      <c r="B8" s="120"/>
      <c r="C8" s="77" t="s">
        <v>0</v>
      </c>
      <c r="D8" s="50" t="s">
        <v>1</v>
      </c>
      <c r="E8" s="51" t="s">
        <v>2</v>
      </c>
      <c r="F8" s="121" t="s">
        <v>3</v>
      </c>
      <c r="G8" s="120"/>
    </row>
    <row r="9" spans="1:8" ht="15" customHeight="1">
      <c r="A9" s="76"/>
      <c r="B9" s="76"/>
      <c r="C9" s="52">
        <v>-30</v>
      </c>
      <c r="D9" s="53">
        <v>11.88</v>
      </c>
      <c r="E9" s="54"/>
      <c r="F9" s="122"/>
      <c r="G9" s="76"/>
    </row>
    <row r="10" spans="1:8" ht="15" customHeight="1">
      <c r="A10" s="76"/>
      <c r="B10" s="76"/>
      <c r="C10" s="55">
        <v>0</v>
      </c>
      <c r="D10" s="56">
        <v>11.88</v>
      </c>
      <c r="E10" s="57">
        <f>+C10-C9</f>
        <v>30</v>
      </c>
      <c r="F10" s="123">
        <f>+E10*D10</f>
        <v>356.40000000000003</v>
      </c>
      <c r="G10" s="76"/>
    </row>
    <row r="11" spans="1:8" ht="15" customHeight="1" thickBot="1">
      <c r="A11" s="76"/>
      <c r="B11" s="76"/>
      <c r="C11" s="58">
        <v>200</v>
      </c>
      <c r="D11" s="59">
        <v>11.88</v>
      </c>
      <c r="E11" s="60">
        <f>+C11-C10</f>
        <v>200</v>
      </c>
      <c r="F11" s="125">
        <f>+E11*D11</f>
        <v>2376</v>
      </c>
      <c r="G11" s="76"/>
    </row>
    <row r="12" spans="1:8" ht="15" customHeight="1" thickBot="1">
      <c r="A12" s="76"/>
      <c r="B12" s="76"/>
      <c r="C12" s="76"/>
      <c r="D12" s="4"/>
      <c r="E12" s="4"/>
      <c r="F12" s="129">
        <f>SUM(F9:F11)</f>
        <v>2732.4</v>
      </c>
      <c r="G12" s="76"/>
      <c r="H12" s="7">
        <f>F12*300</f>
        <v>819720</v>
      </c>
    </row>
    <row r="13" spans="1:8" ht="15" customHeight="1">
      <c r="A13" s="76"/>
      <c r="B13" s="76"/>
      <c r="C13" s="76"/>
      <c r="D13" s="4"/>
      <c r="E13" s="4"/>
      <c r="F13" s="88"/>
      <c r="G13" s="76"/>
      <c r="H13" s="7"/>
    </row>
    <row r="14" spans="1:8" ht="15.75" customHeight="1">
      <c r="A14" s="76"/>
      <c r="B14" s="76"/>
      <c r="C14" s="173" t="s">
        <v>44</v>
      </c>
      <c r="D14" s="173"/>
      <c r="E14" s="173"/>
      <c r="F14" s="173"/>
      <c r="G14" s="76"/>
    </row>
    <row r="15" spans="1:8" ht="15.75">
      <c r="A15" s="76"/>
      <c r="B15" s="76"/>
      <c r="C15" s="76"/>
      <c r="D15" s="4"/>
      <c r="E15" s="4"/>
      <c r="F15" s="79"/>
      <c r="G15" s="76"/>
      <c r="H15" s="7"/>
    </row>
    <row r="16" spans="1:8" ht="19.5" thickBot="1">
      <c r="A16" s="76"/>
      <c r="B16" s="172" t="s">
        <v>61</v>
      </c>
      <c r="C16" s="172"/>
      <c r="D16" s="172"/>
      <c r="E16" s="172"/>
      <c r="F16" s="172"/>
      <c r="G16" s="172"/>
    </row>
    <row r="17" spans="1:7" ht="15.75" thickBot="1">
      <c r="A17" s="76"/>
      <c r="B17" s="120"/>
      <c r="C17" s="77" t="s">
        <v>45</v>
      </c>
      <c r="D17" s="50" t="s">
        <v>46</v>
      </c>
      <c r="E17" s="51" t="s">
        <v>48</v>
      </c>
      <c r="F17" s="121" t="s">
        <v>47</v>
      </c>
      <c r="G17" s="120"/>
    </row>
    <row r="18" spans="1:7" ht="15.75" thickBot="1">
      <c r="A18" s="76"/>
      <c r="B18" s="76"/>
      <c r="C18" s="80">
        <v>11.88</v>
      </c>
      <c r="D18" s="81">
        <v>2.54</v>
      </c>
      <c r="E18" s="82">
        <v>17</v>
      </c>
      <c r="F18" s="130">
        <f>C18*D18*E18</f>
        <v>512.97840000000008</v>
      </c>
      <c r="G18" s="76"/>
    </row>
    <row r="19" spans="1:7">
      <c r="D19" s="4"/>
      <c r="E19" s="4"/>
      <c r="F19" s="79"/>
    </row>
  </sheetData>
  <mergeCells count="5">
    <mergeCell ref="B16:G16"/>
    <mergeCell ref="A2:G2"/>
    <mergeCell ref="B7:G7"/>
    <mergeCell ref="C14:F14"/>
    <mergeCell ref="C5:G5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H12"/>
  <sheetViews>
    <sheetView showGridLines="0" view="pageBreakPreview" topLeftCell="A4" zoomScaleNormal="100" zoomScaleSheetLayoutView="100" workbookViewId="0">
      <selection activeCell="K4" sqref="K4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5.42578125" customWidth="1"/>
    <col min="5" max="5" width="19.140625" customWidth="1"/>
    <col min="6" max="6" width="14.28515625" bestFit="1" customWidth="1"/>
    <col min="7" max="7" width="14.140625" customWidth="1"/>
  </cols>
  <sheetData>
    <row r="1" spans="1:8" ht="7.5" customHeight="1">
      <c r="A1" s="43"/>
      <c r="B1" s="43"/>
      <c r="C1" s="44"/>
      <c r="D1" s="43"/>
      <c r="E1" s="45"/>
      <c r="F1" s="46"/>
      <c r="G1" s="46"/>
    </row>
    <row r="2" spans="1:8" ht="59.25" customHeight="1">
      <c r="A2" s="171" t="s">
        <v>63</v>
      </c>
      <c r="B2" s="171"/>
      <c r="C2" s="171"/>
      <c r="D2" s="171"/>
      <c r="E2" s="171"/>
      <c r="F2" s="171"/>
      <c r="G2" s="171"/>
    </row>
    <row r="3" spans="1:8" ht="15.75">
      <c r="A3" s="118"/>
      <c r="B3" s="119"/>
      <c r="C3" s="119"/>
      <c r="D3" s="119"/>
      <c r="E3" s="119"/>
      <c r="F3" s="119"/>
      <c r="G3" s="119"/>
    </row>
    <row r="4" spans="1:8" ht="15.75">
      <c r="A4" s="76"/>
      <c r="B4" s="70" t="s">
        <v>8</v>
      </c>
      <c r="C4" s="184" t="s">
        <v>40</v>
      </c>
      <c r="D4" s="184"/>
      <c r="E4" s="184"/>
      <c r="F4" s="184"/>
      <c r="G4" s="75"/>
      <c r="H4" s="2"/>
    </row>
    <row r="5" spans="1:8" ht="15.75">
      <c r="A5" s="76"/>
      <c r="B5" s="73"/>
      <c r="C5" s="74"/>
      <c r="D5" s="75"/>
      <c r="E5" s="75"/>
      <c r="F5" s="75"/>
      <c r="G5" s="75"/>
      <c r="H5" s="2"/>
    </row>
    <row r="6" spans="1:8" ht="34.5" customHeight="1" thickBot="1">
      <c r="A6" s="76"/>
      <c r="B6" s="172" t="s">
        <v>60</v>
      </c>
      <c r="C6" s="172"/>
      <c r="D6" s="172"/>
      <c r="E6" s="172"/>
      <c r="F6" s="172"/>
      <c r="G6" s="172"/>
    </row>
    <row r="7" spans="1:8" ht="24.95" customHeight="1" thickBot="1">
      <c r="A7" s="76"/>
      <c r="B7" s="120"/>
      <c r="C7" s="78" t="s">
        <v>0</v>
      </c>
      <c r="D7" s="62" t="s">
        <v>1</v>
      </c>
      <c r="E7" s="51" t="s">
        <v>2</v>
      </c>
      <c r="F7" s="121" t="s">
        <v>3</v>
      </c>
      <c r="G7" s="120"/>
    </row>
    <row r="8" spans="1:8" ht="15" customHeight="1">
      <c r="A8" s="76"/>
      <c r="B8" s="76"/>
      <c r="C8" s="63">
        <v>-30</v>
      </c>
      <c r="D8" s="115">
        <v>6</v>
      </c>
      <c r="E8" s="54"/>
      <c r="F8" s="122"/>
      <c r="G8" s="76"/>
    </row>
    <row r="9" spans="1:8" ht="15" customHeight="1">
      <c r="A9" s="76"/>
      <c r="B9" s="76"/>
      <c r="C9" s="64">
        <v>0</v>
      </c>
      <c r="D9" s="116">
        <v>6</v>
      </c>
      <c r="E9" s="57">
        <f>+C9-C8</f>
        <v>30</v>
      </c>
      <c r="F9" s="123">
        <f>+E9*D9</f>
        <v>180</v>
      </c>
      <c r="G9" s="76"/>
    </row>
    <row r="10" spans="1:8" ht="15" customHeight="1" thickBot="1">
      <c r="A10" s="76"/>
      <c r="B10" s="76"/>
      <c r="C10" s="65">
        <v>200</v>
      </c>
      <c r="D10" s="117">
        <v>6</v>
      </c>
      <c r="E10" s="60">
        <f>+C10-C9</f>
        <v>200</v>
      </c>
      <c r="F10" s="125">
        <f>+E10*D10</f>
        <v>1200</v>
      </c>
      <c r="G10" s="76"/>
    </row>
    <row r="11" spans="1:8" ht="15" customHeight="1" thickBot="1">
      <c r="A11" s="76"/>
      <c r="B11" s="76"/>
      <c r="C11" s="76"/>
      <c r="D11" s="4"/>
      <c r="E11" s="4"/>
      <c r="F11" s="129">
        <f>SUM(F8:F10)</f>
        <v>1380</v>
      </c>
      <c r="G11" s="76"/>
      <c r="H11" s="7">
        <f>F11*300</f>
        <v>414000</v>
      </c>
    </row>
    <row r="12" spans="1:8">
      <c r="A12" s="76"/>
      <c r="B12" s="76"/>
      <c r="C12" s="76"/>
      <c r="D12" s="76"/>
      <c r="E12" s="76"/>
      <c r="F12" s="76"/>
      <c r="G12" s="76"/>
    </row>
  </sheetData>
  <mergeCells count="3">
    <mergeCell ref="A2:G2"/>
    <mergeCell ref="C4:F4"/>
    <mergeCell ref="B6:G6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H8"/>
  <sheetViews>
    <sheetView showGridLines="0" view="pageBreakPreview" zoomScaleNormal="100" zoomScaleSheetLayoutView="100" workbookViewId="0">
      <selection activeCell="K4" sqref="K4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3"/>
      <c r="B1" s="43"/>
      <c r="C1" s="44"/>
      <c r="D1" s="43"/>
      <c r="E1" s="45"/>
      <c r="F1" s="46"/>
      <c r="G1" s="46"/>
    </row>
    <row r="2" spans="1:8" ht="59.25" customHeight="1">
      <c r="A2" s="160" t="s">
        <v>63</v>
      </c>
      <c r="B2" s="160"/>
      <c r="C2" s="160"/>
      <c r="D2" s="160"/>
      <c r="E2" s="160"/>
      <c r="F2" s="160"/>
      <c r="G2" s="160"/>
    </row>
    <row r="3" spans="1:8" ht="15.75">
      <c r="A3" s="47"/>
      <c r="B3" s="48"/>
      <c r="C3" s="48"/>
      <c r="D3" s="48"/>
      <c r="E3" s="48"/>
      <c r="F3" s="48"/>
      <c r="G3" s="48"/>
    </row>
    <row r="4" spans="1:8" ht="15.75">
      <c r="B4" s="49" t="s">
        <v>53</v>
      </c>
      <c r="C4" s="161" t="s">
        <v>64</v>
      </c>
      <c r="D4" s="161"/>
      <c r="E4" s="161"/>
      <c r="F4" s="161"/>
      <c r="G4" s="6"/>
      <c r="H4" s="2"/>
    </row>
    <row r="5" spans="1:8">
      <c r="B5" s="76"/>
      <c r="C5" s="76"/>
      <c r="D5" s="4"/>
      <c r="E5" s="4"/>
      <c r="F5" s="79"/>
      <c r="G5" s="76"/>
    </row>
    <row r="6" spans="1:8" ht="37.5" customHeight="1" thickBot="1">
      <c r="B6" s="172" t="s">
        <v>60</v>
      </c>
      <c r="C6" s="172"/>
      <c r="D6" s="172"/>
      <c r="E6" s="172"/>
      <c r="F6" s="172"/>
      <c r="G6" s="172"/>
    </row>
    <row r="7" spans="1:8" ht="15.75" thickBot="1">
      <c r="B7" s="120"/>
      <c r="C7" s="185" t="s">
        <v>50</v>
      </c>
      <c r="D7" s="186"/>
      <c r="E7" s="51" t="s">
        <v>48</v>
      </c>
      <c r="F7" s="121" t="s">
        <v>51</v>
      </c>
      <c r="G7" s="120"/>
    </row>
    <row r="8" spans="1:8" ht="15.75" thickBot="1">
      <c r="B8" s="76"/>
      <c r="C8" s="152">
        <v>9.9</v>
      </c>
      <c r="D8" s="153"/>
      <c r="E8" s="82">
        <v>9</v>
      </c>
      <c r="F8" s="83">
        <f>C8*E8</f>
        <v>89.100000000000009</v>
      </c>
      <c r="G8" s="76"/>
      <c r="H8" t="s">
        <v>54</v>
      </c>
    </row>
  </sheetData>
  <mergeCells count="5">
    <mergeCell ref="C7:D7"/>
    <mergeCell ref="C8:D8"/>
    <mergeCell ref="A2:G2"/>
    <mergeCell ref="C4:F4"/>
    <mergeCell ref="B6:G6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H9"/>
  <sheetViews>
    <sheetView showGridLines="0" view="pageBreakPreview" zoomScaleNormal="100" zoomScaleSheetLayoutView="100" workbookViewId="0">
      <selection activeCell="K4" sqref="K4"/>
    </sheetView>
  </sheetViews>
  <sheetFormatPr baseColWidth="10" defaultRowHeight="15"/>
  <cols>
    <col min="1" max="1" width="5" customWidth="1"/>
    <col min="2" max="2" width="8.7109375" customWidth="1"/>
    <col min="3" max="3" width="13.28515625" customWidth="1"/>
    <col min="4" max="4" width="12.7109375" customWidth="1"/>
    <col min="5" max="5" width="20.85546875" customWidth="1"/>
    <col min="6" max="6" width="15.28515625" customWidth="1"/>
    <col min="7" max="7" width="14.140625" customWidth="1"/>
  </cols>
  <sheetData>
    <row r="1" spans="1:8" ht="7.5" customHeight="1">
      <c r="A1" s="43"/>
      <c r="B1" s="43"/>
      <c r="C1" s="44"/>
      <c r="D1" s="43"/>
      <c r="E1" s="45"/>
      <c r="F1" s="46"/>
      <c r="G1" s="46"/>
    </row>
    <row r="2" spans="1:8" ht="59.25" customHeight="1">
      <c r="A2" s="160" t="s">
        <v>63</v>
      </c>
      <c r="B2" s="160"/>
      <c r="C2" s="160"/>
      <c r="D2" s="160"/>
      <c r="E2" s="160"/>
      <c r="F2" s="160"/>
      <c r="G2" s="160"/>
    </row>
    <row r="3" spans="1:8" ht="15.75">
      <c r="A3" s="47"/>
      <c r="B3" s="48"/>
      <c r="C3" s="48"/>
      <c r="D3" s="48"/>
      <c r="E3" s="48"/>
      <c r="F3" s="48"/>
      <c r="G3" s="48"/>
    </row>
    <row r="4" spans="1:8" ht="15.75">
      <c r="B4" s="49" t="s">
        <v>49</v>
      </c>
      <c r="C4" s="161" t="s">
        <v>65</v>
      </c>
      <c r="D4" s="161"/>
      <c r="E4" s="161"/>
      <c r="F4" s="161"/>
      <c r="G4" s="6"/>
      <c r="H4" s="2"/>
    </row>
    <row r="5" spans="1:8" ht="15.75">
      <c r="B5" s="1"/>
      <c r="C5" s="5"/>
      <c r="D5" s="6"/>
      <c r="E5" s="6"/>
      <c r="F5" s="6"/>
      <c r="G5" s="6"/>
      <c r="H5" s="2"/>
    </row>
    <row r="6" spans="1:8" ht="19.5" thickBot="1">
      <c r="B6" s="172" t="s">
        <v>61</v>
      </c>
      <c r="C6" s="172"/>
      <c r="D6" s="172"/>
      <c r="E6" s="172"/>
      <c r="F6" s="172"/>
      <c r="G6" s="172"/>
    </row>
    <row r="7" spans="1:8" ht="15.75" thickBot="1">
      <c r="B7" s="120"/>
      <c r="C7" s="185" t="s">
        <v>50</v>
      </c>
      <c r="D7" s="186"/>
      <c r="E7" s="51" t="s">
        <v>48</v>
      </c>
      <c r="F7" s="121" t="s">
        <v>51</v>
      </c>
      <c r="G7" s="120"/>
    </row>
    <row r="8" spans="1:8" ht="15.75" thickBot="1">
      <c r="B8" s="76"/>
      <c r="C8" s="152">
        <v>38.549999999999997</v>
      </c>
      <c r="D8" s="153"/>
      <c r="E8" s="82">
        <v>17</v>
      </c>
      <c r="F8" s="83">
        <f>C8*E8</f>
        <v>655.34999999999991</v>
      </c>
      <c r="G8" s="76"/>
      <c r="H8" t="s">
        <v>55</v>
      </c>
    </row>
    <row r="9" spans="1:8">
      <c r="B9" s="76"/>
      <c r="C9" s="76"/>
      <c r="D9" s="76"/>
      <c r="E9" s="76"/>
      <c r="F9" s="76"/>
      <c r="G9" s="76"/>
    </row>
  </sheetData>
  <mergeCells count="5">
    <mergeCell ref="B6:G6"/>
    <mergeCell ref="C7:D7"/>
    <mergeCell ref="C8:D8"/>
    <mergeCell ref="A2:G2"/>
    <mergeCell ref="C4:F4"/>
  </mergeCells>
  <pageMargins left="0.70866141732283472" right="0.70866141732283472" top="0.39370078740157483" bottom="0.78740157480314965" header="0.31496062992125984" footer="0.31496062992125984"/>
  <pageSetup paperSize="9" scale="90" orientation="portrait" r:id="rId1"/>
  <headerFooter>
    <oddFooter>&amp;L&amp;"Arial,Normal"&amp;10Cómputos Métricos&amp;R&amp;"Arial,Normal"&amp;10Pág.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Cómputo Total PARAGUAY</vt:lpstr>
      <vt:lpstr>Cómputo Margen Parag Pte</vt:lpstr>
      <vt:lpstr>Cómputo Margen Parag Meandros</vt:lpstr>
      <vt:lpstr>1.1 Desbosque y Destronque</vt:lpstr>
      <vt:lpstr>1.2-Terraplén</vt:lpstr>
      <vt:lpstr>2.2-Geoceldas</vt:lpstr>
      <vt:lpstr>2.3-Geotextil</vt:lpstr>
      <vt:lpstr>2.4-Geotubo(1.5m2)</vt:lpstr>
      <vt:lpstr>2.5-Geotubo(3m2)</vt:lpstr>
      <vt:lpstr>Hoja1</vt:lpstr>
      <vt:lpstr>'1.1 Desbosque y Destronque'!Área_de_impresión</vt:lpstr>
      <vt:lpstr>'1.2-Terraplén'!Área_de_impresión</vt:lpstr>
      <vt:lpstr>'2.2-Geoceldas'!Área_de_impresión</vt:lpstr>
      <vt:lpstr>'2.3-Geotextil'!Área_de_impresión</vt:lpstr>
      <vt:lpstr>'2.4-Geotubo(1.5m2)'!Área_de_impresión</vt:lpstr>
      <vt:lpstr>'2.5-Geotubo(3m2)'!Área_de_impresión</vt:lpstr>
      <vt:lpstr>'Cómputo Margen Parag Meandros'!Área_de_impresión</vt:lpstr>
      <vt:lpstr>'Cómputo Margen Parag Pte'!Área_de_impresión</vt:lpstr>
      <vt:lpstr>'Cómputo Total PARAGUAY'!Área_de_impresión</vt:lpstr>
      <vt:lpstr>'1.2-Terraplén'!Títulos_a_imprimir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dibujante</dc:creator>
  <cp:lastModifiedBy>dibujante</cp:lastModifiedBy>
  <cp:lastPrinted>2012-07-16T20:32:31Z</cp:lastPrinted>
  <dcterms:created xsi:type="dcterms:W3CDTF">2012-06-28T12:59:17Z</dcterms:created>
  <dcterms:modified xsi:type="dcterms:W3CDTF">2012-07-16T20:34:40Z</dcterms:modified>
</cp:coreProperties>
</file>